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AJ KUOPIO\vuosikokoukset\"/>
    </mc:Choice>
  </mc:AlternateContent>
  <xr:revisionPtr revIDLastSave="0" documentId="8_{6FAC819A-1E76-4E43-AB19-76D986A73B06}" xr6:coauthVersionLast="47" xr6:coauthVersionMax="47" xr10:uidLastSave="{00000000-0000-0000-0000-000000000000}"/>
  <bookViews>
    <workbookView xWindow="2124" yWindow="2124" windowWidth="17280" windowHeight="8964" firstSheet="6" activeTab="6" xr2:uid="{00000000-000D-0000-FFFF-FFFF00000000}"/>
  </bookViews>
  <sheets>
    <sheet name="Talousarvio 2013" sheetId="1" r:id="rId1"/>
    <sheet name="Talousarvio 2014" sheetId="2" r:id="rId2"/>
    <sheet name="Talousarvio 2016" sheetId="3" r:id="rId3"/>
    <sheet name="Talousarvio 2017" sheetId="5" r:id="rId4"/>
    <sheet name="Talousarvio 2018" sheetId="6" r:id="rId5"/>
    <sheet name="Talousarvio 2019" sheetId="4" r:id="rId6"/>
    <sheet name="talousarvio 2022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8" l="1"/>
  <c r="E39" i="8"/>
  <c r="E30" i="8"/>
  <c r="E35" i="8"/>
  <c r="E46" i="8"/>
  <c r="E56" i="8"/>
  <c r="E21" i="8"/>
  <c r="E67" i="8"/>
  <c r="D33" i="8"/>
  <c r="D50" i="8" s="1"/>
  <c r="D60" i="8" s="1"/>
  <c r="D73" i="8" s="1"/>
  <c r="D67" i="8"/>
  <c r="D59" i="8"/>
  <c r="D48" i="8"/>
  <c r="D23" i="8"/>
  <c r="D14" i="8" l="1"/>
  <c r="E23" i="8" l="1"/>
  <c r="E33" i="8"/>
  <c r="E59" i="8"/>
  <c r="E48" i="8"/>
  <c r="E14" i="8"/>
  <c r="F67" i="8"/>
  <c r="F59" i="8"/>
  <c r="F48" i="8"/>
  <c r="F33" i="8"/>
  <c r="F23" i="8"/>
  <c r="E50" i="8" l="1"/>
  <c r="E60" i="8" s="1"/>
  <c r="E73" i="8" s="1"/>
  <c r="F14" i="8"/>
  <c r="F50" i="8" s="1"/>
  <c r="F60" i="8" s="1"/>
  <c r="F73" i="8" s="1"/>
  <c r="G14" i="8" l="1"/>
  <c r="H14" i="8"/>
  <c r="I14" i="8"/>
  <c r="J14" i="8"/>
  <c r="G23" i="8"/>
  <c r="I21" i="8"/>
  <c r="I23" i="8" s="1"/>
  <c r="H23" i="8"/>
  <c r="J23" i="8"/>
  <c r="I28" i="8"/>
  <c r="G33" i="8"/>
  <c r="I30" i="8"/>
  <c r="I31" i="8"/>
  <c r="I32" i="8"/>
  <c r="H33" i="8"/>
  <c r="J33" i="8"/>
  <c r="G45" i="8"/>
  <c r="G48" i="8" s="1"/>
  <c r="H48" i="8"/>
  <c r="I48" i="8"/>
  <c r="J48" i="8"/>
  <c r="I56" i="8"/>
  <c r="I59" i="8" s="1"/>
  <c r="G59" i="8"/>
  <c r="H59" i="8"/>
  <c r="J59" i="8"/>
  <c r="G67" i="8"/>
  <c r="H67" i="8"/>
  <c r="I67" i="8"/>
  <c r="J67" i="8"/>
  <c r="H50" i="8" l="1"/>
  <c r="H60" i="8" s="1"/>
  <c r="H73" i="8" s="1"/>
  <c r="G50" i="8"/>
  <c r="G60" i="8" s="1"/>
  <c r="G73" i="8" s="1"/>
  <c r="I33" i="8"/>
  <c r="I50" i="8" s="1"/>
  <c r="I60" i="8" s="1"/>
  <c r="I73" i="8" s="1"/>
  <c r="J50" i="8"/>
  <c r="J60" i="8" s="1"/>
  <c r="J73" i="8" s="1"/>
  <c r="D50" i="4" l="1"/>
  <c r="D69" i="4"/>
  <c r="D23" i="4"/>
  <c r="D14" i="4"/>
  <c r="D58" i="4"/>
  <c r="D61" i="4" s="1"/>
  <c r="D31" i="4"/>
  <c r="D33" i="4" s="1"/>
  <c r="D52" i="4" l="1"/>
  <c r="D62" i="4" s="1"/>
  <c r="D75" i="4" s="1"/>
  <c r="J67" i="6"/>
  <c r="J59" i="6"/>
  <c r="J48" i="6"/>
  <c r="J33" i="6"/>
  <c r="J23" i="6"/>
  <c r="J14" i="6"/>
  <c r="I67" i="6"/>
  <c r="H67" i="6"/>
  <c r="G67" i="6"/>
  <c r="F67" i="6"/>
  <c r="E67" i="6"/>
  <c r="I59" i="6"/>
  <c r="H59" i="6"/>
  <c r="G59" i="6"/>
  <c r="F59" i="6"/>
  <c r="E59" i="6"/>
  <c r="I48" i="6"/>
  <c r="H48" i="6"/>
  <c r="G48" i="6"/>
  <c r="F48" i="6"/>
  <c r="E48" i="6"/>
  <c r="I33" i="6"/>
  <c r="H33" i="6"/>
  <c r="G33" i="6"/>
  <c r="F33" i="6"/>
  <c r="E33" i="6"/>
  <c r="I23" i="6"/>
  <c r="H23" i="6"/>
  <c r="G23" i="6"/>
  <c r="F23" i="6"/>
  <c r="E23" i="6"/>
  <c r="I14" i="6"/>
  <c r="H14" i="6"/>
  <c r="H50" i="6" s="1"/>
  <c r="H60" i="6" s="1"/>
  <c r="H71" i="6" s="1"/>
  <c r="G14" i="6"/>
  <c r="F14" i="6"/>
  <c r="E14" i="6"/>
  <c r="J50" i="6" l="1"/>
  <c r="J60" i="6" s="1"/>
  <c r="J71" i="6" s="1"/>
  <c r="E50" i="6"/>
  <c r="E60" i="6" s="1"/>
  <c r="E71" i="6" s="1"/>
  <c r="F50" i="6"/>
  <c r="G50" i="6"/>
  <c r="G60" i="6" s="1"/>
  <c r="G71" i="6" s="1"/>
  <c r="I50" i="6"/>
  <c r="I60" i="6" s="1"/>
  <c r="I71" i="6" s="1"/>
  <c r="F60" i="6"/>
  <c r="F71" i="6" s="1"/>
  <c r="F69" i="4"/>
  <c r="F61" i="4"/>
  <c r="F33" i="4"/>
  <c r="F50" i="4"/>
  <c r="F23" i="4"/>
  <c r="F14" i="4"/>
  <c r="G69" i="4"/>
  <c r="G61" i="4"/>
  <c r="G50" i="4"/>
  <c r="G33" i="4"/>
  <c r="G23" i="4"/>
  <c r="G14" i="4"/>
  <c r="E69" i="4"/>
  <c r="E61" i="4"/>
  <c r="E50" i="4"/>
  <c r="E33" i="4"/>
  <c r="E23" i="4"/>
  <c r="E14" i="4"/>
  <c r="H69" i="4"/>
  <c r="H61" i="4"/>
  <c r="H50" i="4"/>
  <c r="H33" i="4"/>
  <c r="H23" i="4"/>
  <c r="H14" i="4"/>
  <c r="H52" i="4" s="1"/>
  <c r="H62" i="4" s="1"/>
  <c r="H75" i="4" s="1"/>
  <c r="I69" i="4"/>
  <c r="I61" i="4"/>
  <c r="I50" i="4"/>
  <c r="I33" i="4"/>
  <c r="I23" i="4"/>
  <c r="I14" i="4"/>
  <c r="G52" i="4" l="1"/>
  <c r="I52" i="4"/>
  <c r="I62" i="4" s="1"/>
  <c r="I75" i="4" s="1"/>
  <c r="E52" i="4"/>
  <c r="E62" i="4" s="1"/>
  <c r="E75" i="4" s="1"/>
  <c r="F52" i="4"/>
  <c r="F62" i="4" s="1"/>
  <c r="F75" i="4" s="1"/>
  <c r="G62" i="4"/>
  <c r="G75" i="4" s="1"/>
  <c r="E59" i="5"/>
  <c r="E23" i="5"/>
  <c r="E67" i="5"/>
  <c r="E48" i="5"/>
  <c r="E33" i="5"/>
  <c r="E50" i="5" s="1"/>
  <c r="E14" i="5"/>
  <c r="E60" i="5" l="1"/>
  <c r="E71" i="5" s="1"/>
  <c r="I67" i="5"/>
  <c r="H67" i="5"/>
  <c r="G67" i="5"/>
  <c r="F67" i="5"/>
  <c r="I59" i="5"/>
  <c r="H59" i="5"/>
  <c r="G59" i="5"/>
  <c r="F59" i="5"/>
  <c r="I48" i="5"/>
  <c r="H48" i="5"/>
  <c r="G48" i="5"/>
  <c r="F48" i="5"/>
  <c r="I33" i="5"/>
  <c r="H33" i="5"/>
  <c r="G33" i="5"/>
  <c r="F33" i="5"/>
  <c r="I23" i="5"/>
  <c r="H23" i="5"/>
  <c r="G23" i="5"/>
  <c r="F23" i="5"/>
  <c r="I14" i="5"/>
  <c r="I50" i="5" s="1"/>
  <c r="I60" i="5" s="1"/>
  <c r="I71" i="5" s="1"/>
  <c r="H14" i="5"/>
  <c r="H50" i="5" s="1"/>
  <c r="H60" i="5" s="1"/>
  <c r="H71" i="5" s="1"/>
  <c r="G14" i="5"/>
  <c r="G50" i="5" s="1"/>
  <c r="G60" i="5" s="1"/>
  <c r="G71" i="5" s="1"/>
  <c r="F14" i="5"/>
  <c r="F50" i="5" s="1"/>
  <c r="F60" i="5" s="1"/>
  <c r="F71" i="5" s="1"/>
  <c r="D67" i="3" l="1"/>
  <c r="D59" i="3"/>
  <c r="D48" i="3"/>
  <c r="D33" i="3"/>
  <c r="D23" i="3"/>
  <c r="D14" i="3"/>
  <c r="D50" i="3" s="1"/>
  <c r="D60" i="3" s="1"/>
  <c r="D71" i="3" s="1"/>
  <c r="F67" i="3" l="1"/>
  <c r="F59" i="3"/>
  <c r="F48" i="3"/>
  <c r="F33" i="3"/>
  <c r="F23" i="3"/>
  <c r="F14" i="3"/>
  <c r="F50" i="3" s="1"/>
  <c r="F60" i="3" s="1"/>
  <c r="F71" i="3" s="1"/>
  <c r="G67" i="3"/>
  <c r="G59" i="3"/>
  <c r="G48" i="3"/>
  <c r="G33" i="3"/>
  <c r="G23" i="3"/>
  <c r="G50" i="3" s="1"/>
  <c r="G60" i="3" s="1"/>
  <c r="G71" i="3" s="1"/>
  <c r="G14" i="3"/>
  <c r="H67" i="3"/>
  <c r="H59" i="3"/>
  <c r="H48" i="3"/>
  <c r="H50" i="3"/>
  <c r="H60" i="3" s="1"/>
  <c r="H71" i="3" s="1"/>
  <c r="H33" i="3"/>
  <c r="H14" i="3"/>
  <c r="I67" i="3"/>
  <c r="I59" i="3"/>
  <c r="I48" i="3"/>
  <c r="I33" i="3"/>
  <c r="I23" i="3"/>
  <c r="I14" i="3"/>
  <c r="I50" i="3" s="1"/>
  <c r="I60" i="3" s="1"/>
  <c r="I71" i="3" s="1"/>
  <c r="I57" i="2"/>
  <c r="I46" i="2"/>
  <c r="I33" i="2"/>
  <c r="I48" i="2" s="1"/>
  <c r="I58" i="2" s="1"/>
  <c r="I23" i="2"/>
  <c r="I14" i="2"/>
  <c r="F65" i="2"/>
  <c r="F57" i="2"/>
  <c r="F46" i="2"/>
  <c r="F33" i="2"/>
  <c r="F23" i="2"/>
  <c r="F48" i="2"/>
  <c r="F58" i="2" s="1"/>
  <c r="F69" i="2" s="1"/>
  <c r="F14" i="2"/>
  <c r="G65" i="2"/>
  <c r="G57" i="2"/>
  <c r="G46" i="2"/>
  <c r="G33" i="2"/>
  <c r="G23" i="2"/>
  <c r="G48" i="2" s="1"/>
  <c r="G58" i="2" s="1"/>
  <c r="G69" i="2" s="1"/>
  <c r="G14" i="2"/>
  <c r="H65" i="2"/>
  <c r="H57" i="2"/>
  <c r="H46" i="2"/>
  <c r="H33" i="2"/>
  <c r="H23" i="2"/>
  <c r="H14" i="2"/>
  <c r="E14" i="2"/>
  <c r="E48" i="2" s="1"/>
  <c r="E58" i="2" s="1"/>
  <c r="E69" i="2" s="1"/>
  <c r="E23" i="2"/>
  <c r="E33" i="2"/>
  <c r="E46" i="2"/>
  <c r="E57" i="2"/>
  <c r="E65" i="2"/>
  <c r="D65" i="2"/>
  <c r="D57" i="2"/>
  <c r="D46" i="2"/>
  <c r="D33" i="2"/>
  <c r="D14" i="2"/>
  <c r="E14" i="1"/>
  <c r="E49" i="1" s="1"/>
  <c r="E59" i="1" s="1"/>
  <c r="E71" i="1" s="1"/>
  <c r="E34" i="1"/>
  <c r="E58" i="1"/>
  <c r="E67" i="1"/>
  <c r="E47" i="1"/>
  <c r="E23" i="1"/>
  <c r="D47" i="1"/>
  <c r="D58" i="1"/>
  <c r="D14" i="1"/>
  <c r="D49" i="1"/>
  <c r="D59" i="1" s="1"/>
  <c r="D71" i="1" s="1"/>
  <c r="D67" i="1"/>
  <c r="D34" i="1"/>
  <c r="D23" i="1"/>
  <c r="G67" i="1"/>
  <c r="G58" i="1"/>
  <c r="G47" i="1"/>
  <c r="G34" i="1"/>
  <c r="G23" i="1"/>
  <c r="G14" i="1"/>
  <c r="G49" i="1" s="1"/>
  <c r="G59" i="1" s="1"/>
  <c r="G71" i="1" s="1"/>
  <c r="F34" i="1"/>
  <c r="F23" i="1"/>
  <c r="F49" i="1" s="1"/>
  <c r="F59" i="1" s="1"/>
  <c r="F71" i="1" s="1"/>
  <c r="F47" i="1"/>
  <c r="F67" i="1"/>
  <c r="F58" i="1"/>
  <c r="F14" i="1"/>
  <c r="I34" i="1"/>
  <c r="I47" i="1"/>
  <c r="H34" i="1"/>
  <c r="H67" i="1"/>
  <c r="I67" i="1"/>
  <c r="H58" i="1"/>
  <c r="I58" i="1"/>
  <c r="I14" i="1"/>
  <c r="I49" i="1"/>
  <c r="I59" i="1" s="1"/>
  <c r="I71" i="1" s="1"/>
  <c r="I23" i="1"/>
  <c r="H23" i="1"/>
  <c r="H14" i="1"/>
  <c r="H49" i="1" s="1"/>
  <c r="H59" i="1" s="1"/>
  <c r="H71" i="1" s="1"/>
  <c r="H48" i="2"/>
  <c r="H58" i="2" s="1"/>
  <c r="H69" i="2" s="1"/>
  <c r="D48" i="2"/>
  <c r="D58" i="2" s="1"/>
  <c r="D6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Aluesihteeri</author>
    <author>tc={49B81EF3-360A-4B76-99AE-A93FC8A56EF2}</author>
    <author>tc={3131254B-4216-402B-AB55-18C785311F86}</author>
    <author>tc={E6BDA353-827D-46B7-B7CF-A61C940677DB}</author>
    <author>tc={803BC38A-6138-488F-AD0D-3712F1AF461D}</author>
    <author>tc={A833CF08-75F4-440D-A78D-19D1385A9FCC}</author>
    <author>tc={DABCFFD7-CA14-4000-A2CD-395CD494201A}</author>
    <author>tc={330EF0B8-596E-4C0D-9F76-7D4926C13350}</author>
    <author>tc={56B04170-021A-4E35-8F7B-109F3EFD1D29}</author>
    <author>tc={76C8312C-7652-4A5A-8715-EC5A0CBB54E4}</author>
    <author>tc={4AE63B5D-F9A1-432D-A904-987E8B438E72}</author>
    <author>tc={38032909-1E35-450A-9BCA-6996C310DD65}</author>
    <author>tc={E0D02B24-9AAF-4BD2-A3EB-3BA8B4127720}</author>
  </authors>
  <commentList>
    <comment ref="E13" authorId="0" shapeId="0" xr:uid="{77D68C3D-80A4-4705-A431-73FFFFA5D973}">
      <text>
        <r>
          <rPr>
            <b/>
            <sz val="9"/>
            <color indexed="81"/>
            <rFont val="Tahoma"/>
            <charset val="1"/>
          </rPr>
          <t>Anna Aluesihteeri:</t>
        </r>
        <r>
          <rPr>
            <sz val="9"/>
            <color indexed="81"/>
            <rFont val="Tahoma"/>
            <charset val="1"/>
          </rPr>
          <t xml:space="preserve">
rehtorijäs 600€ + ansionmenetyskorvaus</t>
        </r>
      </text>
    </comment>
    <comment ref="B21" authorId="1" shapeId="0" xr:uid="{49B81EF3-360A-4B76-99AE-A93FC8A56EF2}">
      <text>
        <t>[Kommenttiketju]
Excel-versiosi avulla voit lukea tämän kommenttiketjun, mutta siihen tehdyt muutokset poistetaan, jos tiedosto avataan uudemmassa Excel-versiossa. Lisätietoja: https://go.microsoft.com/fwlink/?linkid=870924
Kommentti:
    toimikunnat + vaka</t>
      </text>
    </comment>
    <comment ref="B22" authorId="2" shapeId="0" xr:uid="{3131254B-4216-402B-AB55-18C785311F86}">
      <text>
        <t>[Kommenttiketju]
Excel-versiosi avulla voit lukea tämän kommenttiketjun, mutta siihen tehdyt muutokset poistetaan, jos tiedosto avataan uudemmassa Excel-versiossa. Lisätietoja: https://go.microsoft.com/fwlink/?linkid=870924
Kommentti:
    hallinnon matkakulut</t>
      </text>
    </comment>
    <comment ref="B27" authorId="3" shapeId="0" xr:uid="{E6BDA353-827D-46B7-B7CF-A61C940677DB}">
      <text>
        <t>[Kommenttiketju]
Excel-versiosi avulla voit lukea tämän kommenttiketjun, mutta siihen tehdyt muutokset poistetaan, jos tiedosto avataan uudemmassa Excel-versiossa. Lisätietoja: https://go.microsoft.com/fwlink/?linkid=870924
Kommentti:
    siht.netti 35e/6*vuosi, puh.korv. 50e/kk, nettisivut 27e/kk=1200</t>
      </text>
    </comment>
    <comment ref="B28" authorId="4" shapeId="0" xr:uid="{803BC38A-6138-488F-AD0D-3712F1AF461D}">
      <text>
        <t>[Kommenttiketju]
Excel-versiosi avulla voit lukea tämän kommenttiketjun, mutta siihen tehdyt muutokset poistetaan, jos tiedosto avataan uudemmassa Excel-versiossa. Lisätietoja: https://go.microsoft.com/fwlink/?linkid=870924
Kommentti:
    Op 450 €, siivous 1700 €, sähkö 650 €, pysäköinti 400 €</t>
      </text>
    </comment>
    <comment ref="B29" authorId="5" shapeId="0" xr:uid="{A833CF08-75F4-440D-A78D-19D1385A9FCC}">
      <text>
        <t>[Kommenttiketju]
Excel-versiosi avulla voit lukea tämän kommenttiketjun, mutta siihen tehdyt muutokset poistetaan, jos tiedosto avataan uudemmassa Excel-versiossa. Lisätietoja: https://go.microsoft.com/fwlink/?linkid=870924
Kommentti:
    Tilistarkastus 700 €, toiminnantarkastus 280 €</t>
      </text>
    </comment>
    <comment ref="E30" authorId="6" shapeId="0" xr:uid="{DABCFFD7-CA14-4000-A2CD-395CD494201A}">
      <text>
        <t>[Kommenttiketju]
Excel-versiosi avulla voit lukea tämän kommenttiketjun, mutta siihen tehdyt muutokset poistetaan, jos tiedosto avataan uudemmassa Excel-versiossa. Lisätietoja: https://go.microsoft.com/fwlink/?linkid=870924
Kommentti:
    Suur.kaup.neuvottelupäivät = noin 1 800€</t>
      </text>
    </comment>
    <comment ref="E31" authorId="7" shapeId="0" xr:uid="{330EF0B8-596E-4C0D-9F76-7D4926C13350}">
      <text>
        <t>[Kommenttiketju]
Excel-versiosi avulla voit lukea tämän kommenttiketjun, mutta siihen tehdyt muutokset poistetaan, jos tiedosto avataan uudemmassa Excel-versiossa. Lisätietoja: https://go.microsoft.com/fwlink/?linkid=870924
Kommentti:
    9225 € jakotuotteet (150 kpl reppuja)</t>
      </text>
    </comment>
    <comment ref="B32" authorId="8" shapeId="0" xr:uid="{56B04170-021A-4E35-8F7B-109F3EFD1D29}">
      <text>
        <t>[Kommenttiketju]
Excel-versiosi avulla voit lukea tämän kommenttiketjun, mutta siihen tehdyt muutokset poistetaan, jos tiedosto avataan uudemmassa Excel-versiossa. Lisätietoja: https://go.microsoft.com/fwlink/?linkid=870924
Kommentti:
    toimiston tekniikka</t>
      </text>
    </comment>
    <comment ref="B35" authorId="9" shapeId="0" xr:uid="{76C8312C-7652-4A5A-8715-EC5A0CBB54E4}">
      <text>
        <t>[Kommenttiketju]
Excel-versiosi avulla voit lukea tämän kommenttiketjun, mutta siihen tehdyt muutokset poistetaan, jos tiedosto avataan uudemmassa Excel-versiossa. Lisätietoja: https://go.microsoft.com/fwlink/?linkid=870924
Kommentti:
    esim. neuvottelupäivät</t>
      </text>
    </comment>
    <comment ref="E35" authorId="10" shapeId="0" xr:uid="{4AE63B5D-F9A1-432D-A904-987E8B438E72}">
      <text>
        <t>[Kommenttiketju]
Excel-versiosi avulla voit lukea tämän kommenttiketjun, mutta siihen tehdyt muutokset poistetaan, jos tiedosto avataan uudemmassa Excel-versiossa. Lisätietoja: https://go.microsoft.com/fwlink/?linkid=870924
Kommentti:
    Lautakunta + jälki-istunto= noin 1000€+ ystpäiväpullat 800 €</t>
      </text>
    </comment>
    <comment ref="E42" authorId="0" shapeId="0" xr:uid="{FF5B933A-0A29-4C02-A8A4-C03E4165C2B8}">
      <text>
        <r>
          <rPr>
            <b/>
            <sz val="9"/>
            <color indexed="81"/>
            <rFont val="Tahoma"/>
            <charset val="1"/>
          </rPr>
          <t>Anna Aluesihteeri:</t>
        </r>
        <r>
          <rPr>
            <sz val="9"/>
            <color indexed="81"/>
            <rFont val="Tahoma"/>
            <charset val="1"/>
          </rPr>
          <t xml:space="preserve">
liikuntatuet 1 900 €</t>
        </r>
      </text>
    </comment>
    <comment ref="E43" authorId="0" shapeId="0" xr:uid="{A328DF9A-F78C-46CA-A017-A2FA152D9A86}">
      <text>
        <r>
          <rPr>
            <b/>
            <sz val="9"/>
            <color indexed="81"/>
            <rFont val="Tahoma"/>
            <charset val="1"/>
          </rPr>
          <t>Anna Aluesihteeri:</t>
        </r>
        <r>
          <rPr>
            <sz val="9"/>
            <color indexed="81"/>
            <rFont val="Tahoma"/>
            <charset val="1"/>
          </rPr>
          <t xml:space="preserve">
mop-pullat noin  1 000€</t>
        </r>
      </text>
    </comment>
    <comment ref="E54" authorId="11" shapeId="0" xr:uid="{38032909-1E35-450A-9BCA-6996C310DD65}">
      <text>
        <t>[Kommenttiketju]
Excel-versiosi avulla voit lukea tämän kommenttiketjun, mutta siihen tehdyt muutokset poistetaan, jos tiedosto avataan uudemmassa Excel-versiossa. Lisätietoja: https://go.microsoft.com/fwlink/?linkid=870924
Kommentti:
    Vuoden 2022 täsmäytyksien arvoja ei vielä tiedetä</t>
      </text>
    </comment>
    <comment ref="E66" authorId="12" shapeId="0" xr:uid="{E0D02B24-9AAF-4BD2-A3EB-3BA8B4127720}">
      <text>
        <t>[Kommenttiketju]
Excel-versiosi avulla voit lukea tämän kommenttiketjun, mutta siihen tehdyt muutokset poistetaan, jos tiedosto avataan uudemmassa Excel-versiossa. Lisätietoja: https://go.microsoft.com/fwlink/?linkid=870924
Kommentti:
    Kattoremontti 10 500 €</t>
      </text>
    </comment>
  </commentList>
</comments>
</file>

<file path=xl/sharedStrings.xml><?xml version="1.0" encoding="utf-8"?>
<sst xmlns="http://schemas.openxmlformats.org/spreadsheetml/2006/main" count="423" uniqueCount="125">
  <si>
    <t>KULUT</t>
  </si>
  <si>
    <t>PALKAT</t>
  </si>
  <si>
    <t>Puheenjohtaja</t>
  </si>
  <si>
    <t>Sihteeri</t>
  </si>
  <si>
    <t>Varapuheenjohtaja</t>
  </si>
  <si>
    <t>Muut palkkakulut</t>
  </si>
  <si>
    <t>KOKOUS/MATKA</t>
  </si>
  <si>
    <t>Työvaliokunta</t>
  </si>
  <si>
    <t>Muut kokouskulut</t>
  </si>
  <si>
    <t>Matkakulut</t>
  </si>
  <si>
    <t>YLEISKULUT</t>
  </si>
  <si>
    <t>Vakuutukset</t>
  </si>
  <si>
    <t>Tietoliikennekulut</t>
  </si>
  <si>
    <t>Toimistokulut</t>
  </si>
  <si>
    <t>Huomionosoitukset</t>
  </si>
  <si>
    <t>KOULUTUSTOIMINTA</t>
  </si>
  <si>
    <t>TIEDOTUS</t>
  </si>
  <si>
    <t>KULUT YHTEENSÄ</t>
  </si>
  <si>
    <t>VARAINHANKINTA</t>
  </si>
  <si>
    <t>Jäsenmaksutuotto</t>
  </si>
  <si>
    <t>Kyhhäys</t>
  </si>
  <si>
    <t>TOIMINNAN KULUJÄÄMÄ</t>
  </si>
  <si>
    <t>HUONEISTOT</t>
  </si>
  <si>
    <t>Vuokratuotto</t>
  </si>
  <si>
    <t>Yhtiövastikkeet</t>
  </si>
  <si>
    <t>Muut kulut</t>
  </si>
  <si>
    <t>TILIKAUDEN TULOS</t>
  </si>
  <si>
    <t>POISTOT</t>
  </si>
  <si>
    <t>Hallitus/kokouskulut</t>
  </si>
  <si>
    <t>Urheilutoiminta</t>
  </si>
  <si>
    <t>Virkistystoiminta</t>
  </si>
  <si>
    <t>EDUNVALVONTA</t>
  </si>
  <si>
    <t>JÄSENPALVELU</t>
  </si>
  <si>
    <t>Lainanlyhennys</t>
  </si>
  <si>
    <t>Hallitus/kokouspalkkiot</t>
  </si>
  <si>
    <t>Kynttilänsytyttäjäiset</t>
  </si>
  <si>
    <t>Sääntömääräiset kokoukset</t>
  </si>
  <si>
    <t>v. 2012</t>
  </si>
  <si>
    <t>Neuvottelu- ja edustuskulut</t>
  </si>
  <si>
    <t>Hallintopalvelut</t>
  </si>
  <si>
    <t>Paikallisyhdistyksen jäsenmaksu</t>
  </si>
  <si>
    <t>v. 2011</t>
  </si>
  <si>
    <t>Muut tuotot **</t>
  </si>
  <si>
    <t>Muut yleiskulut *</t>
  </si>
  <si>
    <t>v. 2013</t>
  </si>
  <si>
    <t xml:space="preserve">Työsuojeluvaltuutetut 2 kpl </t>
  </si>
  <si>
    <t>TOT 2012</t>
  </si>
  <si>
    <t>TOT 2010</t>
  </si>
  <si>
    <t>TOT 2011</t>
  </si>
  <si>
    <t>Käynnistysavustukset (OAJ+OAJ P-S)***</t>
  </si>
  <si>
    <t>TALOUSARVIO 2013</t>
  </si>
  <si>
    <t>Pääluottamusmiehet 2 kpl</t>
  </si>
  <si>
    <t>VARAINHANKINTA YHTEENSÄ</t>
  </si>
  <si>
    <t>*** sisältää OAJ Pohjois-Savon käynnistysavustukset 1000,00 sekä OAJ:n käynnistysavustukset 2500,00</t>
  </si>
  <si>
    <t>Taloudenhoitaja + jäsenasioiden hoito</t>
  </si>
  <si>
    <t>Ystävänpäivätapahtuma</t>
  </si>
  <si>
    <t>* sisältää sotu-maksut, ansionmenetyskorvaukset ja muut yleiskulut</t>
  </si>
  <si>
    <t>** sisältää muut tuotot (ISO-narikka, osaketuotot, Hevosaho) ja korkotuotot pankkitileistä</t>
  </si>
  <si>
    <t xml:space="preserve"> </t>
  </si>
  <si>
    <t>v. 2014</t>
  </si>
  <si>
    <t>Edunvalvonta-avustus</t>
  </si>
  <si>
    <t>** sisältää muut tuotot ( osaketuotot, Hevosaho) ja korkotuotot pankkitileistä</t>
  </si>
  <si>
    <t>TOT 2013</t>
  </si>
  <si>
    <t>TALOUSARVIO 2014</t>
  </si>
  <si>
    <t>v. 2015</t>
  </si>
  <si>
    <t>TOT 2014</t>
  </si>
  <si>
    <t>40-v juhlat</t>
  </si>
  <si>
    <t>** sisältää muut tuotot  osaketuotot ja korkotuotot pankkitileistä</t>
  </si>
  <si>
    <t>v.2016</t>
  </si>
  <si>
    <t>TOT2015</t>
  </si>
  <si>
    <t>TALOUSARVIO 2016</t>
  </si>
  <si>
    <t>Maaningan ja Nilsiän tilaisuudet</t>
  </si>
  <si>
    <t>v. 2016</t>
  </si>
  <si>
    <t>TOT 2015</t>
  </si>
  <si>
    <t>LTOL-kalenterit</t>
  </si>
  <si>
    <t>"Viheralueiden" tilaisuud.</t>
  </si>
  <si>
    <t>Yhteysopettajat/yst.pv</t>
  </si>
  <si>
    <t xml:space="preserve">Työsuojeluvaltuutetut 1 kpl </t>
  </si>
  <si>
    <t>TOT2017</t>
  </si>
  <si>
    <t>TOT 2016</t>
  </si>
  <si>
    <t>v. 2017</t>
  </si>
  <si>
    <t>* sisältää sotu-maksut ja muut yleiskulut</t>
  </si>
  <si>
    <t>TALOUSARVIO 2017</t>
  </si>
  <si>
    <t>Taloudenhoitaja + jäsenas. hoito</t>
  </si>
  <si>
    <t>TALOUSARVIO 2019</t>
  </si>
  <si>
    <t>TOT 2017</t>
  </si>
  <si>
    <t>v. 2018</t>
  </si>
  <si>
    <t>v. 2019</t>
  </si>
  <si>
    <t>TOT 2019</t>
  </si>
  <si>
    <t>TOT 2018</t>
  </si>
  <si>
    <t>Ahonlaita</t>
  </si>
  <si>
    <t>TALOUSARVIO 2018</t>
  </si>
  <si>
    <t>4260+4130</t>
  </si>
  <si>
    <t>4110+4120</t>
  </si>
  <si>
    <t>6800+6700</t>
  </si>
  <si>
    <t>1-8/19</t>
  </si>
  <si>
    <t>?</t>
  </si>
  <si>
    <t>metsäkauppa</t>
  </si>
  <si>
    <t>tyel palautus 2018= 826€</t>
  </si>
  <si>
    <t>3150+3180</t>
  </si>
  <si>
    <t>3160+3930+4290</t>
  </si>
  <si>
    <t>4265 osa</t>
  </si>
  <si>
    <t>v.2020</t>
  </si>
  <si>
    <t>Vakuutukset (tyel)</t>
  </si>
  <si>
    <t>4230+4280</t>
  </si>
  <si>
    <t>5050+5100+4270</t>
  </si>
  <si>
    <t>4265 osa +4240</t>
  </si>
  <si>
    <t>4260+4130+4290</t>
  </si>
  <si>
    <t>4230+4280+4270 osa</t>
  </si>
  <si>
    <t>Järjestötoiminta</t>
  </si>
  <si>
    <t>JÄSENPALVELU: virkistys ja urheilu</t>
  </si>
  <si>
    <t>Virkistystoiminta, sis. mop-kulut</t>
  </si>
  <si>
    <t>Muut huoneistokulut</t>
  </si>
  <si>
    <t>TOT 2020</t>
  </si>
  <si>
    <t>v.2021</t>
  </si>
  <si>
    <t xml:space="preserve">Työsuojeluvaltuutetut 3 kpl </t>
  </si>
  <si>
    <t>Muut palkkakulut (tvk)</t>
  </si>
  <si>
    <t>VOL-kalenterit</t>
  </si>
  <si>
    <t>Talousarvio 2022</t>
  </si>
  <si>
    <t>budjetti</t>
  </si>
  <si>
    <t>5050+5100+4270 osa +4450</t>
  </si>
  <si>
    <t>3150+3180+3160</t>
  </si>
  <si>
    <t>tot 1-12/22</t>
  </si>
  <si>
    <t>jakotuotteet</t>
  </si>
  <si>
    <t>kattoremontti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</si>
</sst>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2" fontId="3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2" fontId="7" fillId="0" borderId="0" xfId="0" applyNumberFormat="1" applyFont="1"/>
    <xf numFmtId="0" fontId="7" fillId="0" borderId="0" xfId="0" applyFont="1"/>
    <xf numFmtId="2" fontId="8" fillId="0" borderId="0" xfId="0" applyNumberFormat="1" applyFont="1"/>
    <xf numFmtId="2" fontId="9" fillId="0" borderId="0" xfId="0" applyNumberFormat="1" applyFont="1"/>
    <xf numFmtId="0" fontId="10" fillId="0" borderId="0" xfId="0" applyFont="1"/>
    <xf numFmtId="49" fontId="3" fillId="0" borderId="0" xfId="0" applyNumberFormat="1" applyFont="1"/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2" fontId="10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na Aluesihteeri" id="{A8E5100B-E643-47FC-B0E5-D13FCFF760F8}" userId="f5c33e4788a8aa41" providerId="Windows Live"/>
  <person displayName="Anna Hyvärinen" id="{EEBFBC4E-F024-489E-9D09-7B58CB1EBA2D}" userId="S::aluesihteeri@OAJPohjoisSavonalueyhdistys.onmicrosoft.com::49739897-358a-482a-9a56-84fad4f6dc12" providerId="AD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1" dT="2021-09-22T08:18:24.64" personId="{A8E5100B-E643-47FC-B0E5-D13FCFF760F8}" id="{49B81EF3-360A-4B76-99AE-A93FC8A56EF2}">
    <text>toimikunnat + vaka</text>
  </threadedComment>
  <threadedComment ref="B22" dT="2021-09-22T08:19:58.17" personId="{A8E5100B-E643-47FC-B0E5-D13FCFF760F8}" id="{3131254B-4216-402B-AB55-18C785311F86}">
    <text>hallinnon matkakulut</text>
  </threadedComment>
  <threadedComment ref="B27" dT="2021-09-21T09:27:52.44" personId="{A8E5100B-E643-47FC-B0E5-D13FCFF760F8}" id="{E6BDA353-827D-46B7-B7CF-A61C940677DB}">
    <text>siht.netti 35e/6*vuosi, puh.korv. 50e/kk, nettisivut 27e/kk=1200</text>
  </threadedComment>
  <threadedComment ref="B28" dT="2023-02-10T10:06:37.30" personId="{EEBFBC4E-F024-489E-9D09-7B58CB1EBA2D}" id="{803BC38A-6138-488F-AD0D-3712F1AF461D}">
    <text>Op 450 €, siivous 1700 €, sähkö 650 €, pysäköinti 400 €</text>
  </threadedComment>
  <threadedComment ref="B29" dT="2023-02-14T09:09:15.14" personId="{EEBFBC4E-F024-489E-9D09-7B58CB1EBA2D}" id="{A833CF08-75F4-440D-A78D-19D1385A9FCC}">
    <text>Tilistarkastus 700 €, toiminnantarkastus 280 €</text>
  </threadedComment>
  <threadedComment ref="E30" dT="2023-02-10T10:03:22.28" personId="{EEBFBC4E-F024-489E-9D09-7B58CB1EBA2D}" id="{DABCFFD7-CA14-4000-A2CD-395CD494201A}">
    <text>Suur.kaup.neuvottelupäivät = noin 1 800€</text>
  </threadedComment>
  <threadedComment ref="E31" dT="2023-02-14T09:14:14.65" personId="{EEBFBC4E-F024-489E-9D09-7B58CB1EBA2D}" id="{330EF0B8-596E-4C0D-9F76-7D4926C13350}">
    <text>9225 € jakotuotteet (150 kpl reppuja)</text>
  </threadedComment>
  <threadedComment ref="B32" dT="2021-10-27T07:38:14.32" personId="{A8E5100B-E643-47FC-B0E5-D13FCFF760F8}" id="{56B04170-021A-4E35-8F7B-109F3EFD1D29}">
    <text>toimiston tekniikka</text>
  </threadedComment>
  <threadedComment ref="B35" dT="2021-09-22T08:19:44.64" personId="{A8E5100B-E643-47FC-B0E5-D13FCFF760F8}" id="{76C8312C-7652-4A5A-8715-EC5A0CBB54E4}">
    <text>esim. neuvottelupäivät</text>
  </threadedComment>
  <threadedComment ref="E35" dT="2023-02-10T10:01:39.07" personId="{EEBFBC4E-F024-489E-9D09-7B58CB1EBA2D}" id="{4AE63B5D-F9A1-432D-A904-987E8B438E72}">
    <text>Lautakunta + jälki-istunto= noin 1000€+ ystpäiväpullat 800 €</text>
  </threadedComment>
  <threadedComment ref="E54" dT="2023-02-14T09:19:19.52" personId="{EEBFBC4E-F024-489E-9D09-7B58CB1EBA2D}" id="{38032909-1E35-450A-9BCA-6996C310DD65}">
    <text>Vuoden 2022 täsmäytyksien arvoja ei vielä tiedetä</text>
  </threadedComment>
  <threadedComment ref="E66" dT="2023-02-14T09:21:32.98" personId="{EEBFBC4E-F024-489E-9D09-7B58CB1EBA2D}" id="{E0D02B24-9AAF-4BD2-A3EB-3BA8B4127720}">
    <text>Kattoremontti 10 500 €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5"/>
  <sheetViews>
    <sheetView workbookViewId="0">
      <selection sqref="A1:IV77"/>
    </sheetView>
  </sheetViews>
  <sheetFormatPr defaultRowHeight="13.2" x14ac:dyDescent="0.25"/>
  <cols>
    <col min="3" max="3" width="26.44140625" customWidth="1"/>
    <col min="4" max="4" width="11.33203125" customWidth="1"/>
    <col min="5" max="5" width="10" customWidth="1"/>
    <col min="6" max="6" width="10.33203125" customWidth="1"/>
    <col min="7" max="7" width="9.33203125" customWidth="1"/>
    <col min="8" max="9" width="9.33203125" bestFit="1" customWidth="1"/>
    <col min="10" max="10" width="9.5546875" bestFit="1" customWidth="1"/>
  </cols>
  <sheetData>
    <row r="1" spans="1:12" x14ac:dyDescent="0.25">
      <c r="A1" s="1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1" t="s">
        <v>0</v>
      </c>
      <c r="B3" s="3"/>
      <c r="C3" s="3"/>
      <c r="D3" s="4" t="s">
        <v>44</v>
      </c>
      <c r="E3" s="4" t="s">
        <v>46</v>
      </c>
      <c r="F3" s="4" t="s">
        <v>37</v>
      </c>
      <c r="G3" s="1" t="s">
        <v>48</v>
      </c>
      <c r="H3" s="4" t="s">
        <v>41</v>
      </c>
      <c r="I3" s="4" t="s">
        <v>47</v>
      </c>
      <c r="J3" s="4"/>
      <c r="K3" s="3"/>
      <c r="L3" s="1"/>
    </row>
    <row r="4" spans="1:12" x14ac:dyDescent="0.25">
      <c r="A4" s="1"/>
      <c r="B4" s="3"/>
      <c r="C4" s="3"/>
      <c r="D4" s="3"/>
      <c r="E4" s="3"/>
      <c r="F4" s="3"/>
      <c r="G4" s="3"/>
      <c r="H4" s="4"/>
      <c r="I4" s="4"/>
      <c r="J4" s="4"/>
      <c r="K4" s="3"/>
      <c r="L4" s="1"/>
    </row>
    <row r="5" spans="1:12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/>
      <c r="B7" s="3" t="s">
        <v>2</v>
      </c>
      <c r="C7" s="3"/>
      <c r="D7" s="5">
        <v>-2160</v>
      </c>
      <c r="E7" s="5">
        <v>-2160</v>
      </c>
      <c r="F7" s="5">
        <v>-2160</v>
      </c>
      <c r="G7" s="5">
        <v>-2160</v>
      </c>
      <c r="H7" s="5">
        <v>-2100</v>
      </c>
      <c r="I7" s="5">
        <v>-2160</v>
      </c>
      <c r="J7" s="5"/>
      <c r="K7" s="3"/>
      <c r="L7" s="3"/>
    </row>
    <row r="8" spans="1:12" x14ac:dyDescent="0.25">
      <c r="A8" s="3"/>
      <c r="B8" s="3" t="s">
        <v>3</v>
      </c>
      <c r="C8" s="3"/>
      <c r="D8" s="5">
        <v>-2400</v>
      </c>
      <c r="E8" s="5">
        <v>-2400</v>
      </c>
      <c r="F8" s="5">
        <v>-2400</v>
      </c>
      <c r="G8" s="5">
        <v>-2400</v>
      </c>
      <c r="H8" s="5">
        <v>-2400</v>
      </c>
      <c r="I8" s="5">
        <v>-2400</v>
      </c>
      <c r="J8" s="5"/>
      <c r="K8" s="3"/>
      <c r="L8" s="5"/>
    </row>
    <row r="9" spans="1:12" x14ac:dyDescent="0.25">
      <c r="A9" s="3"/>
      <c r="B9" s="3" t="s">
        <v>4</v>
      </c>
      <c r="C9" s="3"/>
      <c r="D9" s="5">
        <v>-1200</v>
      </c>
      <c r="E9" s="5">
        <v>-1200</v>
      </c>
      <c r="F9" s="5">
        <v>-1200</v>
      </c>
      <c r="G9" s="5">
        <v>-1200</v>
      </c>
      <c r="H9" s="5">
        <v>-1200</v>
      </c>
      <c r="I9" s="5">
        <v>-1200</v>
      </c>
      <c r="J9" s="5"/>
      <c r="K9" s="3"/>
      <c r="L9" s="3"/>
    </row>
    <row r="10" spans="1:12" x14ac:dyDescent="0.25">
      <c r="A10" s="3"/>
      <c r="B10" s="3" t="s">
        <v>45</v>
      </c>
      <c r="C10" s="3"/>
      <c r="D10" s="5">
        <v>-1000</v>
      </c>
      <c r="E10" s="5">
        <v>-500</v>
      </c>
      <c r="F10" s="5">
        <v>-500</v>
      </c>
      <c r="G10" s="5">
        <v>-500</v>
      </c>
      <c r="H10" s="5"/>
      <c r="I10" s="5"/>
      <c r="J10" s="5"/>
      <c r="K10" s="3"/>
      <c r="L10" s="3"/>
    </row>
    <row r="11" spans="1:12" x14ac:dyDescent="0.25">
      <c r="A11" s="3"/>
      <c r="B11" s="3" t="s">
        <v>51</v>
      </c>
      <c r="C11" s="3"/>
      <c r="D11" s="5">
        <v>-2400</v>
      </c>
      <c r="E11" s="5">
        <v>-1500</v>
      </c>
      <c r="F11" s="5">
        <v>-1500</v>
      </c>
      <c r="G11" s="5">
        <v>-1500</v>
      </c>
      <c r="H11" s="5">
        <v>-2000</v>
      </c>
      <c r="I11" s="5">
        <v>-2000</v>
      </c>
      <c r="J11" s="5"/>
      <c r="K11" s="3"/>
      <c r="L11" s="3"/>
    </row>
    <row r="12" spans="1:12" x14ac:dyDescent="0.25">
      <c r="A12" s="3"/>
      <c r="B12" s="3" t="s">
        <v>54</v>
      </c>
      <c r="C12" s="3"/>
      <c r="D12" s="5">
        <v>-3000</v>
      </c>
      <c r="E12" s="5">
        <v>-2400</v>
      </c>
      <c r="F12" s="5">
        <v>-2400</v>
      </c>
      <c r="G12" s="5">
        <v>-2400</v>
      </c>
      <c r="H12" s="5">
        <v>-2400</v>
      </c>
      <c r="I12" s="5">
        <v>-2400</v>
      </c>
      <c r="J12" s="5"/>
      <c r="K12" s="3"/>
      <c r="L12" s="5"/>
    </row>
    <row r="13" spans="1:12" x14ac:dyDescent="0.25">
      <c r="A13" s="3"/>
      <c r="B13" s="3" t="s">
        <v>5</v>
      </c>
      <c r="C13" s="3"/>
      <c r="D13" s="5">
        <v>-2000</v>
      </c>
      <c r="E13" s="5">
        <v>0</v>
      </c>
      <c r="F13" s="5">
        <v>-1500</v>
      </c>
      <c r="G13" s="5">
        <v>-191.5</v>
      </c>
      <c r="H13" s="5">
        <v>-1500</v>
      </c>
      <c r="I13" s="5">
        <v>-1052.9100000000001</v>
      </c>
      <c r="J13" s="5"/>
      <c r="K13" s="3"/>
      <c r="L13" s="5"/>
    </row>
    <row r="14" spans="1:12" x14ac:dyDescent="0.25">
      <c r="A14" s="3"/>
      <c r="B14" s="3"/>
      <c r="C14" s="3"/>
      <c r="D14" s="2">
        <f t="shared" ref="D14:I14" si="0">SUM(D7:D13)</f>
        <v>-14160</v>
      </c>
      <c r="E14" s="2">
        <f t="shared" si="0"/>
        <v>-10160</v>
      </c>
      <c r="F14" s="2">
        <f t="shared" si="0"/>
        <v>-11660</v>
      </c>
      <c r="G14" s="2">
        <f t="shared" si="0"/>
        <v>-10351.5</v>
      </c>
      <c r="H14" s="2">
        <f t="shared" si="0"/>
        <v>-11600</v>
      </c>
      <c r="I14" s="2">
        <f t="shared" si="0"/>
        <v>-11212.91</v>
      </c>
      <c r="J14" s="2"/>
      <c r="K14" s="3"/>
      <c r="L14" s="2"/>
    </row>
    <row r="15" spans="1:12" x14ac:dyDescent="0.25">
      <c r="A15" s="3"/>
      <c r="B15" s="3"/>
      <c r="C15" s="3"/>
      <c r="D15" s="2"/>
      <c r="E15" s="2"/>
      <c r="F15" s="2"/>
      <c r="G15" s="2"/>
      <c r="H15" s="2"/>
      <c r="I15" s="2"/>
      <c r="J15" s="2"/>
      <c r="K15" s="3"/>
      <c r="L15" s="2"/>
    </row>
    <row r="16" spans="1:12" x14ac:dyDescent="0.25">
      <c r="A16" s="3" t="s">
        <v>6</v>
      </c>
      <c r="B16" s="3"/>
      <c r="C16" s="3"/>
      <c r="D16" s="5"/>
      <c r="E16" s="5"/>
      <c r="F16" s="5"/>
      <c r="G16" s="5"/>
      <c r="H16" s="5"/>
      <c r="I16" s="5"/>
      <c r="J16" s="5"/>
      <c r="K16" s="3"/>
      <c r="L16" s="3"/>
    </row>
    <row r="17" spans="1:12" x14ac:dyDescent="0.25">
      <c r="A17" s="3"/>
      <c r="B17" s="3" t="s">
        <v>7</v>
      </c>
      <c r="C17" s="3"/>
      <c r="D17" s="5">
        <v>-500</v>
      </c>
      <c r="E17" s="5">
        <v>-191.7</v>
      </c>
      <c r="F17" s="5">
        <v>-100</v>
      </c>
      <c r="G17" s="5">
        <v>-30.14</v>
      </c>
      <c r="H17" s="5">
        <v>-200</v>
      </c>
      <c r="I17" s="5">
        <v>-43.88</v>
      </c>
      <c r="J17" s="5"/>
      <c r="K17" s="3"/>
      <c r="L17" s="5"/>
    </row>
    <row r="18" spans="1:12" x14ac:dyDescent="0.25">
      <c r="A18" s="3"/>
      <c r="B18" s="3" t="s">
        <v>34</v>
      </c>
      <c r="C18" s="3"/>
      <c r="D18" s="5">
        <v>-3000</v>
      </c>
      <c r="E18" s="5">
        <v>-1494</v>
      </c>
      <c r="F18" s="5">
        <v>-2200</v>
      </c>
      <c r="G18" s="5">
        <v>-940</v>
      </c>
      <c r="H18" s="5">
        <v>-2000</v>
      </c>
      <c r="I18" s="5">
        <v>-2143.87</v>
      </c>
      <c r="J18" s="5"/>
      <c r="K18" s="3"/>
      <c r="L18" s="3"/>
    </row>
    <row r="19" spans="1:12" x14ac:dyDescent="0.25">
      <c r="A19" s="3"/>
      <c r="B19" s="3" t="s">
        <v>28</v>
      </c>
      <c r="C19" s="3"/>
      <c r="D19" s="5">
        <v>-2000</v>
      </c>
      <c r="E19" s="5">
        <v>-3406.5</v>
      </c>
      <c r="F19" s="5">
        <v>-1800</v>
      </c>
      <c r="G19" s="5">
        <v>-1376.35</v>
      </c>
      <c r="H19" s="5">
        <v>-2000</v>
      </c>
      <c r="I19" s="5">
        <v>-938.74</v>
      </c>
      <c r="J19" s="5"/>
      <c r="K19" s="3"/>
      <c r="L19" s="3"/>
    </row>
    <row r="20" spans="1:12" x14ac:dyDescent="0.25">
      <c r="A20" s="3"/>
      <c r="B20" s="3" t="s">
        <v>36</v>
      </c>
      <c r="C20" s="3"/>
      <c r="D20" s="5">
        <v>-2000</v>
      </c>
      <c r="E20" s="5">
        <v>-653.47</v>
      </c>
      <c r="F20" s="5">
        <v>-1500</v>
      </c>
      <c r="G20" s="5">
        <v>-1171.04</v>
      </c>
      <c r="H20" s="5">
        <v>-1500</v>
      </c>
      <c r="I20" s="5">
        <v>-1915.73</v>
      </c>
      <c r="J20" s="5"/>
      <c r="K20" s="3"/>
      <c r="L20" s="3"/>
    </row>
    <row r="21" spans="1:12" x14ac:dyDescent="0.25">
      <c r="A21" s="3"/>
      <c r="B21" s="3" t="s">
        <v>8</v>
      </c>
      <c r="C21" s="3"/>
      <c r="D21" s="5">
        <v>-2000</v>
      </c>
      <c r="E21" s="5">
        <v>-2647.78</v>
      </c>
      <c r="F21" s="5">
        <v>-1500</v>
      </c>
      <c r="G21" s="5">
        <v>-360.33</v>
      </c>
      <c r="H21" s="5">
        <v>-1000</v>
      </c>
      <c r="I21" s="5">
        <v>-1491.54</v>
      </c>
      <c r="J21" s="5"/>
      <c r="K21" s="3"/>
      <c r="L21" s="5"/>
    </row>
    <row r="22" spans="1:12" x14ac:dyDescent="0.25">
      <c r="A22" s="3"/>
      <c r="B22" s="3" t="s">
        <v>9</v>
      </c>
      <c r="C22" s="3"/>
      <c r="D22" s="5">
        <v>-3000</v>
      </c>
      <c r="E22" s="5">
        <v>-1227.24</v>
      </c>
      <c r="F22" s="5">
        <v>-2000</v>
      </c>
      <c r="G22" s="5">
        <v>-1728.19</v>
      </c>
      <c r="H22" s="5">
        <v>-2500</v>
      </c>
      <c r="I22" s="5">
        <v>-3746.71</v>
      </c>
      <c r="J22" s="5"/>
      <c r="K22" s="3"/>
      <c r="L22" s="3"/>
    </row>
    <row r="23" spans="1:12" x14ac:dyDescent="0.25">
      <c r="A23" s="3"/>
      <c r="B23" s="3"/>
      <c r="C23" s="3"/>
      <c r="D23" s="2">
        <f t="shared" ref="D23:I23" si="1">SUM(D17:D22)</f>
        <v>-12500</v>
      </c>
      <c r="E23" s="2">
        <f t="shared" si="1"/>
        <v>-9620.69</v>
      </c>
      <c r="F23" s="2">
        <f t="shared" si="1"/>
        <v>-9100</v>
      </c>
      <c r="G23" s="2">
        <f t="shared" si="1"/>
        <v>-5606.0499999999993</v>
      </c>
      <c r="H23" s="2">
        <f t="shared" si="1"/>
        <v>-9200</v>
      </c>
      <c r="I23" s="2">
        <f t="shared" si="1"/>
        <v>-10280.469999999999</v>
      </c>
      <c r="J23" s="2"/>
      <c r="K23" s="3"/>
      <c r="L23" s="1"/>
    </row>
    <row r="24" spans="1:12" x14ac:dyDescent="0.25">
      <c r="A24" s="3"/>
      <c r="B24" s="3"/>
      <c r="C24" s="3"/>
      <c r="D24" s="5"/>
      <c r="E24" s="5"/>
      <c r="F24" s="2"/>
      <c r="G24" s="2"/>
      <c r="H24" s="2"/>
      <c r="I24" s="2"/>
      <c r="J24" s="2"/>
      <c r="K24" s="3"/>
      <c r="L24" s="1"/>
    </row>
    <row r="25" spans="1:12" x14ac:dyDescent="0.25">
      <c r="A25" s="3" t="s">
        <v>10</v>
      </c>
      <c r="B25" s="3"/>
      <c r="C25" s="3"/>
      <c r="D25" s="5"/>
      <c r="E25" s="5"/>
      <c r="F25" s="5"/>
      <c r="G25" s="5"/>
      <c r="H25" s="5"/>
      <c r="I25" s="5"/>
      <c r="J25" s="5"/>
      <c r="K25" s="3"/>
      <c r="L25" s="3"/>
    </row>
    <row r="26" spans="1:12" x14ac:dyDescent="0.25">
      <c r="A26" s="3"/>
      <c r="B26" s="3" t="s">
        <v>11</v>
      </c>
      <c r="C26" s="3"/>
      <c r="D26" s="5">
        <v>-560</v>
      </c>
      <c r="E26" s="5">
        <v>-537.04999999999995</v>
      </c>
      <c r="F26" s="5">
        <v>-560</v>
      </c>
      <c r="G26" s="5">
        <v>-791.11</v>
      </c>
      <c r="H26" s="5">
        <v>-700</v>
      </c>
      <c r="I26" s="5">
        <v>-87.22</v>
      </c>
      <c r="J26" s="5"/>
      <c r="K26" s="3"/>
      <c r="L26" s="5"/>
    </row>
    <row r="27" spans="1:12" x14ac:dyDescent="0.25">
      <c r="A27" s="3"/>
      <c r="B27" s="3" t="s">
        <v>12</v>
      </c>
      <c r="C27" s="3"/>
      <c r="D27" s="5">
        <v>-1200</v>
      </c>
      <c r="E27" s="5">
        <v>-863.97</v>
      </c>
      <c r="F27" s="5">
        <v>-1200</v>
      </c>
      <c r="G27" s="5">
        <v>-964.88</v>
      </c>
      <c r="H27" s="5">
        <v>-1200</v>
      </c>
      <c r="I27" s="5">
        <v>-1025.31</v>
      </c>
      <c r="J27" s="5"/>
      <c r="K27" s="3"/>
      <c r="L27" s="5"/>
    </row>
    <row r="28" spans="1:12" x14ac:dyDescent="0.25">
      <c r="A28" s="3"/>
      <c r="B28" s="3" t="s">
        <v>13</v>
      </c>
      <c r="C28" s="3"/>
      <c r="D28" s="5">
        <v>-2000</v>
      </c>
      <c r="E28" s="5">
        <v>-2286.4699999999998</v>
      </c>
      <c r="F28" s="5">
        <v>-2000</v>
      </c>
      <c r="G28" s="5">
        <v>-2474.09</v>
      </c>
      <c r="H28" s="5">
        <v>-2000</v>
      </c>
      <c r="I28" s="5">
        <v>-1010.61</v>
      </c>
      <c r="J28" s="5"/>
      <c r="K28" s="3"/>
      <c r="L28" s="3"/>
    </row>
    <row r="29" spans="1:12" x14ac:dyDescent="0.25">
      <c r="A29" s="3"/>
      <c r="B29" s="3" t="s">
        <v>39</v>
      </c>
      <c r="C29" s="3"/>
      <c r="D29" s="5">
        <v>-800</v>
      </c>
      <c r="E29" s="5">
        <v>-722.7</v>
      </c>
      <c r="F29" s="5">
        <v>-800</v>
      </c>
      <c r="G29" s="5">
        <v>-690.4</v>
      </c>
      <c r="H29" s="5"/>
      <c r="I29" s="5"/>
      <c r="J29" s="5"/>
      <c r="K29" s="3"/>
      <c r="L29" s="3"/>
    </row>
    <row r="30" spans="1:12" x14ac:dyDescent="0.25">
      <c r="A30" s="3"/>
      <c r="B30" s="3" t="s">
        <v>38</v>
      </c>
      <c r="C30" s="3"/>
      <c r="D30" s="5">
        <v>-500</v>
      </c>
      <c r="E30" s="5">
        <v>-334.3</v>
      </c>
      <c r="F30" s="5">
        <v>-500</v>
      </c>
      <c r="G30" s="5">
        <v>0</v>
      </c>
      <c r="H30" s="5"/>
      <c r="I30" s="5"/>
      <c r="J30" s="5"/>
      <c r="K30" s="3"/>
      <c r="L30" s="3"/>
    </row>
    <row r="31" spans="1:12" x14ac:dyDescent="0.25">
      <c r="A31" s="3"/>
      <c r="B31" s="3" t="s">
        <v>14</v>
      </c>
      <c r="C31" s="3"/>
      <c r="D31" s="5">
        <v>-1500</v>
      </c>
      <c r="E31" s="5">
        <v>-407.27</v>
      </c>
      <c r="F31" s="5">
        <v>-1500</v>
      </c>
      <c r="G31" s="5">
        <v>-1701.49</v>
      </c>
      <c r="H31" s="5">
        <v>-1000</v>
      </c>
      <c r="I31" s="5">
        <v>-2400.77</v>
      </c>
      <c r="J31" s="5"/>
      <c r="K31" s="3"/>
      <c r="L31" s="5"/>
    </row>
    <row r="32" spans="1:12" x14ac:dyDescent="0.25">
      <c r="A32" s="3"/>
      <c r="B32" s="3" t="s">
        <v>40</v>
      </c>
      <c r="C32" s="3"/>
      <c r="D32" s="5">
        <v>0</v>
      </c>
      <c r="E32" s="5">
        <v>0</v>
      </c>
      <c r="F32" s="5">
        <v>0</v>
      </c>
      <c r="G32" s="5">
        <v>0</v>
      </c>
      <c r="H32" s="5">
        <v>-2000</v>
      </c>
      <c r="I32" s="5">
        <v>0</v>
      </c>
      <c r="J32" s="5"/>
      <c r="K32" s="3"/>
      <c r="L32" s="5"/>
    </row>
    <row r="33" spans="1:12" x14ac:dyDescent="0.25">
      <c r="A33" s="3"/>
      <c r="B33" s="3" t="s">
        <v>43</v>
      </c>
      <c r="C33" s="3"/>
      <c r="D33" s="5">
        <v>-1500</v>
      </c>
      <c r="E33" s="5">
        <v>-325.47000000000003</v>
      </c>
      <c r="F33" s="5">
        <v>-1500</v>
      </c>
      <c r="G33" s="5">
        <v>-1026.29</v>
      </c>
      <c r="H33" s="5">
        <v>-1000</v>
      </c>
      <c r="I33" s="5">
        <v>-2000.28</v>
      </c>
      <c r="J33" s="5"/>
      <c r="K33" s="3"/>
      <c r="L33" s="5"/>
    </row>
    <row r="34" spans="1:12" x14ac:dyDescent="0.25">
      <c r="A34" s="3"/>
      <c r="B34" s="3"/>
      <c r="C34" s="3"/>
      <c r="D34" s="2">
        <f t="shared" ref="D34:I34" si="2">SUM(D26:D33)</f>
        <v>-8060</v>
      </c>
      <c r="E34" s="2">
        <f t="shared" si="2"/>
        <v>-5477.2300000000005</v>
      </c>
      <c r="F34" s="2">
        <f t="shared" si="2"/>
        <v>-8060</v>
      </c>
      <c r="G34" s="2">
        <f t="shared" si="2"/>
        <v>-7648.2599999999993</v>
      </c>
      <c r="H34" s="2">
        <f t="shared" si="2"/>
        <v>-7900</v>
      </c>
      <c r="I34" s="2">
        <f t="shared" si="2"/>
        <v>-6524.19</v>
      </c>
      <c r="J34" s="2"/>
      <c r="K34" s="5"/>
      <c r="L34" s="2"/>
    </row>
    <row r="35" spans="1:12" x14ac:dyDescent="0.25">
      <c r="A35" s="3"/>
      <c r="B35" s="3"/>
      <c r="C35" s="3"/>
      <c r="D35" s="5"/>
      <c r="E35" s="5"/>
      <c r="F35" s="5"/>
      <c r="G35" s="5"/>
      <c r="H35" s="2"/>
      <c r="I35" s="2"/>
      <c r="J35" s="2"/>
      <c r="K35" s="3" t="s">
        <v>58</v>
      </c>
      <c r="L35" s="2"/>
    </row>
    <row r="36" spans="1:12" x14ac:dyDescent="0.25">
      <c r="A36" s="3" t="s">
        <v>31</v>
      </c>
      <c r="B36" s="3"/>
      <c r="C36" s="3"/>
      <c r="D36" s="2">
        <v>-4000</v>
      </c>
      <c r="E36" s="2">
        <v>-2116.41</v>
      </c>
      <c r="F36" s="2">
        <v>-2000</v>
      </c>
      <c r="G36" s="2">
        <v>-2108.13</v>
      </c>
      <c r="H36" s="2">
        <v>-5000</v>
      </c>
      <c r="I36" s="2">
        <v>-411.73</v>
      </c>
      <c r="J36" s="2"/>
      <c r="K36" s="3"/>
      <c r="L36" s="2"/>
    </row>
    <row r="37" spans="1:12" x14ac:dyDescent="0.25">
      <c r="A37" s="3"/>
      <c r="B37" s="3"/>
      <c r="C37" s="3"/>
      <c r="D37" s="5"/>
      <c r="E37" s="5"/>
      <c r="F37" s="5"/>
      <c r="G37" s="5"/>
      <c r="H37" s="2"/>
      <c r="I37" s="2"/>
      <c r="J37" s="2"/>
      <c r="K37" s="3"/>
      <c r="L37" s="2"/>
    </row>
    <row r="38" spans="1:12" x14ac:dyDescent="0.25">
      <c r="A38" s="3" t="s">
        <v>16</v>
      </c>
      <c r="B38" s="3"/>
      <c r="C38" s="3"/>
      <c r="D38" s="2">
        <v>-1000</v>
      </c>
      <c r="E38" s="2">
        <v>-3378.81</v>
      </c>
      <c r="F38" s="2">
        <v>-1000</v>
      </c>
      <c r="G38" s="2">
        <v>0</v>
      </c>
      <c r="H38" s="2">
        <v>-1000</v>
      </c>
      <c r="I38" s="2">
        <v>-2549.8000000000002</v>
      </c>
      <c r="J38" s="2"/>
      <c r="K38" s="3"/>
      <c r="L38" s="2"/>
    </row>
    <row r="39" spans="1:12" x14ac:dyDescent="0.25">
      <c r="A39" s="3"/>
      <c r="B39" s="3"/>
      <c r="C39" s="3"/>
      <c r="D39" s="5"/>
      <c r="E39" s="5"/>
      <c r="F39" s="5"/>
      <c r="G39" s="5"/>
      <c r="H39" s="2"/>
      <c r="I39" s="2"/>
      <c r="J39" s="2"/>
      <c r="K39" s="3"/>
      <c r="L39" s="2"/>
    </row>
    <row r="40" spans="1:12" x14ac:dyDescent="0.25">
      <c r="A40" s="3" t="s">
        <v>15</v>
      </c>
      <c r="B40" s="3"/>
      <c r="C40" s="3"/>
      <c r="D40" s="2">
        <v>-4000</v>
      </c>
      <c r="E40" s="2">
        <v>-3021.63</v>
      </c>
      <c r="F40" s="2">
        <v>-4000</v>
      </c>
      <c r="G40" s="2">
        <v>-849.14</v>
      </c>
      <c r="H40" s="2">
        <v>-2000</v>
      </c>
      <c r="I40" s="2">
        <v>-1048.33</v>
      </c>
      <c r="J40" s="2"/>
      <c r="K40" s="3"/>
      <c r="L40" s="2"/>
    </row>
    <row r="41" spans="1:12" x14ac:dyDescent="0.25">
      <c r="A41" s="3"/>
      <c r="B41" s="3"/>
      <c r="C41" s="3"/>
      <c r="D41" s="5"/>
      <c r="E41" s="5"/>
      <c r="F41" s="5"/>
      <c r="G41" s="5"/>
      <c r="H41" s="2"/>
      <c r="I41" s="2"/>
      <c r="J41" s="2"/>
      <c r="K41" s="3"/>
      <c r="L41" s="2"/>
    </row>
    <row r="42" spans="1:12" x14ac:dyDescent="0.25">
      <c r="A42" s="3" t="s">
        <v>32</v>
      </c>
      <c r="B42" s="3"/>
      <c r="C42" s="3"/>
      <c r="D42" s="5"/>
      <c r="E42" s="5"/>
      <c r="F42" s="5"/>
      <c r="G42" s="5"/>
      <c r="H42" s="2"/>
      <c r="I42" s="2"/>
      <c r="J42" s="2"/>
      <c r="K42" s="3"/>
      <c r="L42" s="1"/>
    </row>
    <row r="43" spans="1:12" x14ac:dyDescent="0.25">
      <c r="A43" s="3"/>
      <c r="B43" s="3" t="s">
        <v>29</v>
      </c>
      <c r="C43" s="3"/>
      <c r="D43" s="5">
        <v>-3000</v>
      </c>
      <c r="E43" s="5">
        <v>-3790</v>
      </c>
      <c r="F43" s="5">
        <v>-3000</v>
      </c>
      <c r="G43" s="5">
        <v>-4062.8</v>
      </c>
      <c r="H43" s="5">
        <v>-2500</v>
      </c>
      <c r="I43" s="5">
        <v>-4693</v>
      </c>
      <c r="J43" s="5"/>
      <c r="K43" s="3"/>
      <c r="L43" s="5"/>
    </row>
    <row r="44" spans="1:12" x14ac:dyDescent="0.25">
      <c r="A44" s="3"/>
      <c r="B44" s="3" t="s">
        <v>30</v>
      </c>
      <c r="C44" s="3"/>
      <c r="D44" s="5">
        <v>-3000</v>
      </c>
      <c r="E44" s="5">
        <v>1126.08</v>
      </c>
      <c r="F44" s="5">
        <v>-3000</v>
      </c>
      <c r="G44" s="5">
        <v>-1477.45</v>
      </c>
      <c r="H44" s="5">
        <v>-3500</v>
      </c>
      <c r="I44" s="5">
        <v>-410.19</v>
      </c>
      <c r="J44" s="5"/>
      <c r="K44" s="3"/>
      <c r="L44" s="3"/>
    </row>
    <row r="45" spans="1:12" x14ac:dyDescent="0.25">
      <c r="A45" s="3"/>
      <c r="B45" s="3" t="s">
        <v>35</v>
      </c>
      <c r="C45" s="3"/>
      <c r="D45" s="5">
        <v>-5000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/>
      <c r="K45" s="3"/>
      <c r="L45" s="3"/>
    </row>
    <row r="46" spans="1:12" x14ac:dyDescent="0.25">
      <c r="A46" s="3"/>
      <c r="B46" s="3" t="s">
        <v>55</v>
      </c>
      <c r="C46" s="3"/>
      <c r="D46" s="5">
        <v>-3000</v>
      </c>
      <c r="E46" s="5">
        <v>0</v>
      </c>
      <c r="F46" s="5"/>
      <c r="G46" s="5"/>
      <c r="H46" s="5"/>
      <c r="I46" s="5"/>
      <c r="J46" s="5"/>
      <c r="K46" s="3"/>
      <c r="L46" s="3"/>
    </row>
    <row r="47" spans="1:12" x14ac:dyDescent="0.25">
      <c r="A47" s="1"/>
      <c r="B47" s="3"/>
      <c r="C47" s="3"/>
      <c r="D47" s="2">
        <f>SUM(D43:D46)</f>
        <v>-14000</v>
      </c>
      <c r="E47" s="2">
        <f>SUM(E43:E46)</f>
        <v>-2663.92</v>
      </c>
      <c r="F47" s="2">
        <f>SUM(F43:F45)</f>
        <v>-6000</v>
      </c>
      <c r="G47" s="2">
        <f>SUM(G43:G45)</f>
        <v>-5540.25</v>
      </c>
      <c r="H47" s="2">
        <v>-6000</v>
      </c>
      <c r="I47" s="2">
        <f>SUM(I43:I45)</f>
        <v>-5103.1899999999996</v>
      </c>
      <c r="J47" s="2"/>
      <c r="K47" s="3"/>
      <c r="L47" s="1"/>
    </row>
    <row r="48" spans="1:12" x14ac:dyDescent="0.25">
      <c r="A48" s="1"/>
      <c r="B48" s="3"/>
      <c r="C48" s="3"/>
      <c r="D48" s="5"/>
      <c r="E48" s="5"/>
      <c r="F48" s="5"/>
      <c r="G48" s="5"/>
      <c r="H48" s="2"/>
      <c r="I48" s="2"/>
      <c r="J48" s="2"/>
      <c r="K48" s="3"/>
      <c r="L48" s="1"/>
    </row>
    <row r="49" spans="1:12" x14ac:dyDescent="0.25">
      <c r="A49" s="6" t="s">
        <v>17</v>
      </c>
      <c r="B49" s="3"/>
      <c r="C49" s="3"/>
      <c r="D49" s="7">
        <f>SUM(D14+D23+D34+D36+D38+D40+D47)</f>
        <v>-57720</v>
      </c>
      <c r="E49" s="7">
        <f>SUM(E14+E23+E34+E36+E38+E40+E47)</f>
        <v>-36438.69</v>
      </c>
      <c r="F49" s="7">
        <f>SUM(F47+F40+F38+F36+F34+F23+F14)</f>
        <v>-41820</v>
      </c>
      <c r="G49" s="7">
        <f>SUM(G14,G23,G34,G36,G40,G47,G38)</f>
        <v>-32103.329999999998</v>
      </c>
      <c r="H49" s="7">
        <f>SUM(H14,H23,H34,H36,H38,H40,H47)</f>
        <v>-42700</v>
      </c>
      <c r="I49" s="7">
        <f>SUM(I14,I23,I34,I36,I38,I40,I47)</f>
        <v>-37130.619999999995</v>
      </c>
      <c r="J49" s="7"/>
      <c r="K49" s="3"/>
      <c r="L49" s="5"/>
    </row>
    <row r="50" spans="1:12" x14ac:dyDescent="0.25">
      <c r="A50" s="1"/>
      <c r="B50" s="3"/>
      <c r="C50" s="3"/>
      <c r="D50" s="5"/>
      <c r="E50" s="5"/>
      <c r="F50" s="5"/>
      <c r="G50" s="5"/>
      <c r="H50" s="2"/>
      <c r="I50" s="2"/>
      <c r="J50" s="2"/>
      <c r="K50" s="3"/>
      <c r="L50" s="5"/>
    </row>
    <row r="51" spans="1:12" x14ac:dyDescent="0.25">
      <c r="A51" s="1" t="s">
        <v>18</v>
      </c>
      <c r="B51" s="3"/>
      <c r="C51" s="3"/>
      <c r="D51" s="5"/>
      <c r="E51" s="5"/>
      <c r="F51" s="5"/>
      <c r="G51" s="5"/>
      <c r="H51" s="2"/>
      <c r="I51" s="2"/>
      <c r="J51" s="2"/>
      <c r="K51" s="3"/>
      <c r="L51" s="2"/>
    </row>
    <row r="52" spans="1:12" x14ac:dyDescent="0.25">
      <c r="A52" s="3"/>
      <c r="B52" s="3"/>
      <c r="C52" s="3"/>
      <c r="D52" s="5"/>
      <c r="E52" s="5"/>
      <c r="F52" s="5"/>
      <c r="G52" s="5"/>
      <c r="H52" s="5"/>
      <c r="I52" s="5"/>
      <c r="J52" s="5"/>
      <c r="K52" s="3"/>
      <c r="L52" s="3"/>
    </row>
    <row r="53" spans="1:12" x14ac:dyDescent="0.25">
      <c r="A53" s="3"/>
      <c r="B53" s="3" t="s">
        <v>19</v>
      </c>
      <c r="C53" s="3"/>
      <c r="D53" s="5">
        <v>50100</v>
      </c>
      <c r="E53" s="5">
        <v>39216.42</v>
      </c>
      <c r="F53" s="5">
        <v>37000</v>
      </c>
      <c r="G53" s="5">
        <v>38756.519999999997</v>
      </c>
      <c r="H53" s="5">
        <v>37000</v>
      </c>
      <c r="I53" s="5">
        <v>37039.31</v>
      </c>
      <c r="J53" s="5"/>
      <c r="K53" s="3"/>
      <c r="L53" s="3"/>
    </row>
    <row r="54" spans="1:12" x14ac:dyDescent="0.25">
      <c r="A54" s="3"/>
      <c r="B54" s="3" t="s">
        <v>20</v>
      </c>
      <c r="C54" s="3"/>
      <c r="D54" s="5">
        <v>3000</v>
      </c>
      <c r="E54" s="5">
        <v>7841</v>
      </c>
      <c r="F54" s="5">
        <v>3000</v>
      </c>
      <c r="G54" s="5">
        <v>2870.5</v>
      </c>
      <c r="H54" s="5">
        <v>3000</v>
      </c>
      <c r="I54" s="5">
        <v>3263.64</v>
      </c>
      <c r="J54" s="5"/>
      <c r="K54" s="3"/>
      <c r="L54" s="5"/>
    </row>
    <row r="55" spans="1:12" x14ac:dyDescent="0.25">
      <c r="A55" s="1"/>
      <c r="B55" s="3" t="s">
        <v>42</v>
      </c>
      <c r="C55" s="3"/>
      <c r="D55" s="5">
        <v>500</v>
      </c>
      <c r="E55" s="5">
        <v>2869.85</v>
      </c>
      <c r="F55" s="5">
        <v>500</v>
      </c>
      <c r="G55" s="5">
        <v>31216.19</v>
      </c>
      <c r="H55" s="5">
        <v>500</v>
      </c>
      <c r="I55" s="5">
        <v>19657.09</v>
      </c>
      <c r="J55" s="5"/>
      <c r="K55" s="3"/>
      <c r="L55" s="3"/>
    </row>
    <row r="56" spans="1:12" x14ac:dyDescent="0.25">
      <c r="A56" s="1"/>
      <c r="B56" s="3" t="s">
        <v>49</v>
      </c>
      <c r="C56" s="3"/>
      <c r="D56" s="5">
        <v>3500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/>
      <c r="K56" s="3"/>
      <c r="L56" s="3"/>
    </row>
    <row r="57" spans="1:12" x14ac:dyDescent="0.25">
      <c r="A57" s="1"/>
      <c r="B57" s="3"/>
      <c r="C57" s="3"/>
      <c r="D57" s="5"/>
      <c r="E57" s="5"/>
      <c r="F57" s="5"/>
      <c r="G57" s="5"/>
      <c r="H57" s="5"/>
      <c r="I57" s="5"/>
      <c r="J57" s="5"/>
      <c r="K57" s="3"/>
      <c r="L57" s="3"/>
    </row>
    <row r="58" spans="1:12" x14ac:dyDescent="0.25">
      <c r="A58" s="6" t="s">
        <v>52</v>
      </c>
      <c r="B58" s="8"/>
      <c r="C58" s="8"/>
      <c r="D58" s="7">
        <f>SUM(D53:D57)</f>
        <v>57100</v>
      </c>
      <c r="E58" s="7">
        <f>SUM(E53:E56)</f>
        <v>49927.27</v>
      </c>
      <c r="F58" s="7">
        <f>SUM(F53:F57)</f>
        <v>40500</v>
      </c>
      <c r="G58" s="7">
        <f>SUM(G53:G57)</f>
        <v>72843.209999999992</v>
      </c>
      <c r="H58" s="7">
        <f>SUM(H53:H56)</f>
        <v>40500</v>
      </c>
      <c r="I58" s="7">
        <f>SUM(I53:I56)</f>
        <v>59960.039999999994</v>
      </c>
      <c r="J58" s="2"/>
      <c r="K58" s="3"/>
      <c r="L58" s="1"/>
    </row>
    <row r="59" spans="1:12" x14ac:dyDescent="0.25">
      <c r="A59" s="6" t="s">
        <v>21</v>
      </c>
      <c r="B59" s="8"/>
      <c r="C59" s="8"/>
      <c r="D59" s="7">
        <f>SUM(D49+D58)</f>
        <v>-620</v>
      </c>
      <c r="E59" s="7">
        <f>SUM(E49+E58)</f>
        <v>13488.579999999994</v>
      </c>
      <c r="F59" s="7">
        <f>SUM(F49,F58)</f>
        <v>-1320</v>
      </c>
      <c r="G59" s="7">
        <f>SUM(G49,G58)</f>
        <v>40739.87999999999</v>
      </c>
      <c r="H59" s="7">
        <f>SUM(H49,H58)</f>
        <v>-2200</v>
      </c>
      <c r="I59" s="7">
        <f>SUM(I49,I58)</f>
        <v>22829.42</v>
      </c>
      <c r="J59" s="2"/>
      <c r="K59" s="3"/>
      <c r="L59" s="2"/>
    </row>
    <row r="60" spans="1:12" x14ac:dyDescent="0.25">
      <c r="A60" s="6"/>
      <c r="B60" s="8"/>
      <c r="C60" s="8"/>
      <c r="D60" s="7"/>
      <c r="E60" s="9"/>
      <c r="F60" s="7"/>
      <c r="G60" s="7"/>
      <c r="H60" s="7"/>
      <c r="I60" s="7"/>
      <c r="J60" s="2"/>
      <c r="K60" s="3"/>
      <c r="L60" s="2"/>
    </row>
    <row r="61" spans="1:12" x14ac:dyDescent="0.25">
      <c r="A61" s="1" t="s">
        <v>22</v>
      </c>
      <c r="B61" s="3"/>
      <c r="C61" s="3"/>
      <c r="D61" s="5"/>
      <c r="E61" s="5"/>
      <c r="F61" s="5"/>
      <c r="G61" s="5"/>
      <c r="H61" s="2"/>
      <c r="I61" s="2"/>
      <c r="J61" s="2"/>
      <c r="K61" s="3"/>
      <c r="L61" s="1"/>
    </row>
    <row r="62" spans="1:12" x14ac:dyDescent="0.25">
      <c r="A62" s="3"/>
      <c r="B62" s="3"/>
      <c r="C62" s="3"/>
      <c r="D62" s="5"/>
      <c r="E62" s="5"/>
      <c r="F62" s="5"/>
      <c r="G62" s="5"/>
      <c r="H62" s="5"/>
      <c r="I62" s="5"/>
      <c r="J62" s="5"/>
      <c r="K62" s="3"/>
      <c r="L62" s="3"/>
    </row>
    <row r="63" spans="1:12" x14ac:dyDescent="0.25">
      <c r="A63" s="3"/>
      <c r="B63" s="3" t="s">
        <v>23</v>
      </c>
      <c r="C63" s="3"/>
      <c r="D63" s="5">
        <v>1200</v>
      </c>
      <c r="E63" s="5">
        <v>1280</v>
      </c>
      <c r="F63" s="5">
        <v>1200</v>
      </c>
      <c r="G63" s="5">
        <v>1995</v>
      </c>
      <c r="H63" s="5">
        <v>9000</v>
      </c>
      <c r="I63" s="5">
        <v>4310</v>
      </c>
      <c r="J63" s="5"/>
      <c r="K63" s="3"/>
      <c r="L63" s="5"/>
    </row>
    <row r="64" spans="1:12" x14ac:dyDescent="0.25">
      <c r="A64" s="3"/>
      <c r="B64" s="3" t="s">
        <v>24</v>
      </c>
      <c r="C64" s="3"/>
      <c r="D64" s="5">
        <v>-3450</v>
      </c>
      <c r="E64" s="5">
        <v>-3405.6</v>
      </c>
      <c r="F64" s="5">
        <v>-3450</v>
      </c>
      <c r="G64" s="5">
        <v>-8286.4599999999991</v>
      </c>
      <c r="H64" s="5">
        <v>-6850</v>
      </c>
      <c r="I64" s="5">
        <v>-4800.8100000000004</v>
      </c>
      <c r="J64" s="5"/>
      <c r="K64" s="3"/>
      <c r="L64" s="5"/>
    </row>
    <row r="65" spans="1:12" x14ac:dyDescent="0.25">
      <c r="A65" s="3"/>
      <c r="B65" s="3" t="s">
        <v>25</v>
      </c>
      <c r="C65" s="3"/>
      <c r="D65" s="5">
        <v>-500</v>
      </c>
      <c r="E65" s="5">
        <v>0</v>
      </c>
      <c r="F65" s="5">
        <v>-500</v>
      </c>
      <c r="G65" s="5">
        <v>-4925.3500000000004</v>
      </c>
      <c r="H65" s="5">
        <v>0</v>
      </c>
      <c r="I65" s="5">
        <v>-4606.26</v>
      </c>
      <c r="J65" s="5"/>
      <c r="K65" s="3"/>
      <c r="L65" s="3"/>
    </row>
    <row r="66" spans="1:12" x14ac:dyDescent="0.25">
      <c r="A66" s="3"/>
      <c r="B66" s="3" t="s">
        <v>33</v>
      </c>
      <c r="C66" s="3"/>
      <c r="D66" s="5">
        <v>0</v>
      </c>
      <c r="E66" s="5">
        <v>0</v>
      </c>
      <c r="F66" s="5">
        <v>0</v>
      </c>
      <c r="G66" s="5">
        <v>0</v>
      </c>
      <c r="H66" s="5">
        <v>-4800</v>
      </c>
      <c r="I66" s="5">
        <v>0</v>
      </c>
      <c r="J66" s="5"/>
      <c r="K66" s="3"/>
      <c r="L66" s="3"/>
    </row>
    <row r="67" spans="1:12" x14ac:dyDescent="0.25">
      <c r="A67" s="3"/>
      <c r="B67" s="3"/>
      <c r="C67" s="3"/>
      <c r="D67" s="2">
        <f t="shared" ref="D67:I67" si="3">SUM(D63:D66)</f>
        <v>-2750</v>
      </c>
      <c r="E67" s="2">
        <f t="shared" si="3"/>
        <v>-2125.6</v>
      </c>
      <c r="F67" s="2">
        <f t="shared" si="3"/>
        <v>-2750</v>
      </c>
      <c r="G67" s="2">
        <f t="shared" si="3"/>
        <v>-11216.81</v>
      </c>
      <c r="H67" s="2">
        <f t="shared" si="3"/>
        <v>-2650</v>
      </c>
      <c r="I67" s="2">
        <f t="shared" si="3"/>
        <v>-5097.0700000000006</v>
      </c>
      <c r="J67" s="2"/>
      <c r="K67" s="3"/>
      <c r="L67" s="2"/>
    </row>
    <row r="68" spans="1:12" x14ac:dyDescent="0.25">
      <c r="A68" s="3"/>
      <c r="B68" s="3"/>
      <c r="C68" s="3"/>
      <c r="D68" s="5"/>
      <c r="E68" s="5"/>
      <c r="F68" s="5"/>
      <c r="G68" s="5"/>
      <c r="H68" s="5"/>
      <c r="I68" s="5"/>
      <c r="J68" s="5"/>
      <c r="K68" s="3"/>
      <c r="L68" s="3"/>
    </row>
    <row r="69" spans="1:12" x14ac:dyDescent="0.25">
      <c r="A69" s="3" t="s">
        <v>27</v>
      </c>
      <c r="B69" s="3"/>
      <c r="C69" s="3"/>
      <c r="D69" s="5">
        <v>-800</v>
      </c>
      <c r="E69" s="5">
        <v>-531.57000000000005</v>
      </c>
      <c r="F69" s="5">
        <v>-800</v>
      </c>
      <c r="G69" s="5">
        <v>-708.75</v>
      </c>
      <c r="H69" s="5">
        <v>0</v>
      </c>
      <c r="I69" s="5">
        <v>-944.99</v>
      </c>
      <c r="J69" s="5"/>
      <c r="K69" s="3"/>
      <c r="L69" s="5"/>
    </row>
    <row r="70" spans="1:12" x14ac:dyDescent="0.25">
      <c r="A70" s="3"/>
      <c r="B70" s="3"/>
      <c r="C70" s="3"/>
      <c r="D70" s="5"/>
      <c r="E70" s="5"/>
      <c r="F70" s="5"/>
      <c r="G70" s="5"/>
      <c r="H70" s="5"/>
      <c r="I70" s="5"/>
      <c r="J70" s="5"/>
      <c r="K70" s="3"/>
      <c r="L70" s="5"/>
    </row>
    <row r="71" spans="1:12" x14ac:dyDescent="0.25">
      <c r="A71" s="12" t="s">
        <v>26</v>
      </c>
      <c r="B71" s="10"/>
      <c r="C71" s="10"/>
      <c r="D71" s="11">
        <f>SUM(D59,D67,D69)</f>
        <v>-4170</v>
      </c>
      <c r="E71" s="11">
        <f>SUM(E59+E67+E69)</f>
        <v>10831.409999999994</v>
      </c>
      <c r="F71" s="11">
        <f>SUM(F59,F67,F69)</f>
        <v>-4870</v>
      </c>
      <c r="G71" s="11">
        <f>SUM(G59,G67,G69)</f>
        <v>28814.319999999992</v>
      </c>
      <c r="H71" s="11">
        <f>SUM(H59,H67)</f>
        <v>-4850</v>
      </c>
      <c r="I71" s="11">
        <f>SUM(I59,I67,I69)</f>
        <v>16787.359999999997</v>
      </c>
      <c r="J71" s="11"/>
      <c r="K71" s="3"/>
      <c r="L71" s="2"/>
    </row>
    <row r="72" spans="1:12" x14ac:dyDescent="0.25">
      <c r="A72" s="3"/>
      <c r="B72" s="3"/>
      <c r="C72" s="3"/>
      <c r="D72" s="5"/>
      <c r="E72" s="5"/>
      <c r="F72" s="2"/>
      <c r="G72" s="2"/>
      <c r="H72" s="2"/>
      <c r="I72" s="2"/>
      <c r="J72" s="2"/>
      <c r="K72" s="3"/>
      <c r="L72" s="2"/>
    </row>
    <row r="73" spans="1:12" x14ac:dyDescent="0.25">
      <c r="A73" s="3" t="s">
        <v>56</v>
      </c>
      <c r="B73" s="3"/>
      <c r="C73" s="3"/>
      <c r="D73" s="3"/>
      <c r="E73" s="3"/>
      <c r="F73" s="3"/>
      <c r="G73" s="3"/>
      <c r="H73" s="1"/>
      <c r="I73" s="1"/>
      <c r="J73" s="3"/>
      <c r="K73" s="3"/>
      <c r="L73" s="3"/>
    </row>
    <row r="74" spans="1:12" x14ac:dyDescent="0.25">
      <c r="A74" s="3" t="s">
        <v>57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 t="s">
        <v>53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</sheetData>
  <phoneticPr fontId="1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5"/>
  <sheetViews>
    <sheetView topLeftCell="A16" workbookViewId="0">
      <selection activeCell="G1" sqref="G1:G65536"/>
    </sheetView>
  </sheetViews>
  <sheetFormatPr defaultRowHeight="13.2" x14ac:dyDescent="0.25"/>
  <cols>
    <col min="3" max="3" width="24.6640625" customWidth="1"/>
    <col min="4" max="4" width="11.6640625" customWidth="1"/>
  </cols>
  <sheetData>
    <row r="1" spans="1:9" x14ac:dyDescent="0.25">
      <c r="A1" s="1" t="s">
        <v>63</v>
      </c>
      <c r="B1" s="3"/>
      <c r="C1" s="3"/>
      <c r="D1" s="3"/>
      <c r="E1" s="3"/>
      <c r="F1" s="3"/>
      <c r="G1" s="3"/>
      <c r="H1" s="3"/>
      <c r="I1" s="3"/>
    </row>
    <row r="2" spans="1:9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x14ac:dyDescent="0.25">
      <c r="A3" s="1" t="s">
        <v>0</v>
      </c>
      <c r="B3" s="3"/>
      <c r="C3" s="3"/>
      <c r="D3" s="4" t="s">
        <v>59</v>
      </c>
      <c r="E3" s="4" t="s">
        <v>62</v>
      </c>
      <c r="F3" s="4" t="s">
        <v>44</v>
      </c>
      <c r="G3" s="4" t="s">
        <v>46</v>
      </c>
      <c r="H3" s="4" t="s">
        <v>37</v>
      </c>
      <c r="I3" s="1" t="s">
        <v>48</v>
      </c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9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x14ac:dyDescent="0.25">
      <c r="A7" s="3"/>
      <c r="B7" s="3" t="s">
        <v>2</v>
      </c>
      <c r="C7" s="3"/>
      <c r="D7" s="5">
        <v>-3000</v>
      </c>
      <c r="E7" s="5">
        <v>-2160</v>
      </c>
      <c r="F7" s="5">
        <v>-2160</v>
      </c>
      <c r="G7" s="5">
        <v>-2160</v>
      </c>
      <c r="H7" s="5">
        <v>-2160</v>
      </c>
      <c r="I7" s="5">
        <v>-2160</v>
      </c>
    </row>
    <row r="8" spans="1:9" x14ac:dyDescent="0.25">
      <c r="A8" s="3"/>
      <c r="B8" s="3" t="s">
        <v>3</v>
      </c>
      <c r="C8" s="3"/>
      <c r="D8" s="5">
        <v>-3000</v>
      </c>
      <c r="E8" s="5">
        <v>-2400</v>
      </c>
      <c r="F8" s="5">
        <v>-2400</v>
      </c>
      <c r="G8" s="5">
        <v>-2400</v>
      </c>
      <c r="H8" s="5">
        <v>-2400</v>
      </c>
      <c r="I8" s="5">
        <v>-2400</v>
      </c>
    </row>
    <row r="9" spans="1:9" x14ac:dyDescent="0.25">
      <c r="A9" s="3"/>
      <c r="B9" s="3" t="s">
        <v>4</v>
      </c>
      <c r="C9" s="3"/>
      <c r="D9" s="5">
        <v>-1500</v>
      </c>
      <c r="E9" s="5">
        <v>-1200</v>
      </c>
      <c r="F9" s="5">
        <v>-1200</v>
      </c>
      <c r="G9" s="5">
        <v>-1200</v>
      </c>
      <c r="H9" s="5">
        <v>-1200</v>
      </c>
      <c r="I9" s="5">
        <v>-1200</v>
      </c>
    </row>
    <row r="10" spans="1:9" x14ac:dyDescent="0.25">
      <c r="A10" s="3"/>
      <c r="B10" s="3" t="s">
        <v>45</v>
      </c>
      <c r="C10" s="3"/>
      <c r="D10" s="5">
        <v>-1200</v>
      </c>
      <c r="E10" s="5">
        <v>-1000</v>
      </c>
      <c r="F10" s="5">
        <v>-1000</v>
      </c>
      <c r="G10" s="5">
        <v>-500</v>
      </c>
      <c r="H10" s="5">
        <v>-500</v>
      </c>
      <c r="I10" s="5">
        <v>-500</v>
      </c>
    </row>
    <row r="11" spans="1:9" x14ac:dyDescent="0.25">
      <c r="A11" s="3"/>
      <c r="B11" s="3" t="s">
        <v>51</v>
      </c>
      <c r="C11" s="3"/>
      <c r="D11" s="5">
        <v>-3000</v>
      </c>
      <c r="E11" s="5">
        <v>-1950</v>
      </c>
      <c r="F11" s="5">
        <v>-2400</v>
      </c>
      <c r="G11" s="5">
        <v>-1500</v>
      </c>
      <c r="H11" s="5">
        <v>-1500</v>
      </c>
      <c r="I11" s="5">
        <v>-1500</v>
      </c>
    </row>
    <row r="12" spans="1:9" x14ac:dyDescent="0.25">
      <c r="A12" s="3"/>
      <c r="B12" s="3" t="s">
        <v>54</v>
      </c>
      <c r="C12" s="3"/>
      <c r="D12" s="5">
        <v>-3000</v>
      </c>
      <c r="E12" s="5">
        <v>-3000</v>
      </c>
      <c r="F12" s="5">
        <v>-3000</v>
      </c>
      <c r="G12" s="5">
        <v>-2400</v>
      </c>
      <c r="H12" s="5">
        <v>-2400</v>
      </c>
      <c r="I12" s="5">
        <v>-2400</v>
      </c>
    </row>
    <row r="13" spans="1:9" x14ac:dyDescent="0.25">
      <c r="A13" s="3"/>
      <c r="B13" s="3" t="s">
        <v>5</v>
      </c>
      <c r="C13" s="3"/>
      <c r="D13" s="5">
        <v>-2000</v>
      </c>
      <c r="E13" s="5">
        <v>-820</v>
      </c>
      <c r="F13" s="5">
        <v>-2000</v>
      </c>
      <c r="G13" s="5">
        <v>0</v>
      </c>
      <c r="H13" s="5">
        <v>-1500</v>
      </c>
      <c r="I13" s="5">
        <v>-191.5</v>
      </c>
    </row>
    <row r="14" spans="1:9" x14ac:dyDescent="0.25">
      <c r="A14" s="3"/>
      <c r="B14" s="3"/>
      <c r="C14" s="3"/>
      <c r="D14" s="2">
        <f t="shared" ref="D14:I14" si="0">SUM(D7:D13)</f>
        <v>-16700</v>
      </c>
      <c r="E14" s="2">
        <f t="shared" si="0"/>
        <v>-12530</v>
      </c>
      <c r="F14" s="2">
        <f t="shared" si="0"/>
        <v>-14160</v>
      </c>
      <c r="G14" s="2">
        <f t="shared" si="0"/>
        <v>-10160</v>
      </c>
      <c r="H14" s="2">
        <f t="shared" si="0"/>
        <v>-11660</v>
      </c>
      <c r="I14" s="2">
        <f t="shared" si="0"/>
        <v>-10351.5</v>
      </c>
    </row>
    <row r="15" spans="1:9" x14ac:dyDescent="0.25">
      <c r="A15" s="3"/>
      <c r="B15" s="3"/>
      <c r="C15" s="3"/>
      <c r="D15" s="2"/>
      <c r="E15" s="2"/>
      <c r="F15" s="2"/>
      <c r="G15" s="2"/>
      <c r="H15" s="2"/>
      <c r="I15" s="2"/>
    </row>
    <row r="16" spans="1:9" x14ac:dyDescent="0.25">
      <c r="A16" s="3" t="s">
        <v>6</v>
      </c>
      <c r="B16" s="3"/>
      <c r="C16" s="3"/>
      <c r="D16" s="5"/>
      <c r="E16" s="5"/>
      <c r="F16" s="5"/>
      <c r="G16" s="5"/>
      <c r="H16" s="5"/>
      <c r="I16" s="3"/>
    </row>
    <row r="17" spans="1:9" x14ac:dyDescent="0.25">
      <c r="A17" s="3"/>
      <c r="B17" s="3" t="s">
        <v>7</v>
      </c>
      <c r="C17" s="3"/>
      <c r="D17" s="5">
        <v>-500</v>
      </c>
      <c r="E17" s="5">
        <v>-157.93</v>
      </c>
      <c r="F17" s="5">
        <v>-500</v>
      </c>
      <c r="G17" s="5">
        <v>-191.7</v>
      </c>
      <c r="H17" s="5">
        <v>-100</v>
      </c>
      <c r="I17" s="5">
        <v>-30.14</v>
      </c>
    </row>
    <row r="18" spans="1:9" x14ac:dyDescent="0.25">
      <c r="A18" s="3"/>
      <c r="B18" s="3" t="s">
        <v>34</v>
      </c>
      <c r="C18" s="3"/>
      <c r="D18" s="5">
        <v>-4000</v>
      </c>
      <c r="E18" s="5">
        <v>-1954</v>
      </c>
      <c r="F18" s="5">
        <v>-3000</v>
      </c>
      <c r="G18" s="5">
        <v>-1494</v>
      </c>
      <c r="H18" s="5">
        <v>-2200</v>
      </c>
      <c r="I18" s="5">
        <v>-940</v>
      </c>
    </row>
    <row r="19" spans="1:9" x14ac:dyDescent="0.25">
      <c r="A19" s="3"/>
      <c r="B19" s="3" t="s">
        <v>28</v>
      </c>
      <c r="C19" s="3"/>
      <c r="D19" s="5">
        <v>-2000</v>
      </c>
      <c r="E19" s="5">
        <v>-3366.01</v>
      </c>
      <c r="F19" s="5">
        <v>-2000</v>
      </c>
      <c r="G19" s="5">
        <v>-3406.5</v>
      </c>
      <c r="H19" s="5">
        <v>-1800</v>
      </c>
      <c r="I19" s="5">
        <v>-1376.35</v>
      </c>
    </row>
    <row r="20" spans="1:9" x14ac:dyDescent="0.25">
      <c r="A20" s="3"/>
      <c r="B20" s="3" t="s">
        <v>36</v>
      </c>
      <c r="C20" s="3"/>
      <c r="D20" s="5">
        <v>-2000</v>
      </c>
      <c r="E20" s="5">
        <v>-1380</v>
      </c>
      <c r="F20" s="5">
        <v>-2000</v>
      </c>
      <c r="G20" s="5">
        <v>-653.47</v>
      </c>
      <c r="H20" s="5">
        <v>-1500</v>
      </c>
      <c r="I20" s="5">
        <v>-1171.04</v>
      </c>
    </row>
    <row r="21" spans="1:9" x14ac:dyDescent="0.25">
      <c r="A21" s="3"/>
      <c r="B21" s="3" t="s">
        <v>8</v>
      </c>
      <c r="C21" s="3"/>
      <c r="D21" s="5">
        <v>-3000</v>
      </c>
      <c r="E21" s="5">
        <v>-170.51</v>
      </c>
      <c r="F21" s="5">
        <v>-2000</v>
      </c>
      <c r="G21" s="5">
        <v>-2647.78</v>
      </c>
      <c r="H21" s="5">
        <v>-1500</v>
      </c>
      <c r="I21" s="5">
        <v>-360.33</v>
      </c>
    </row>
    <row r="22" spans="1:9" x14ac:dyDescent="0.25">
      <c r="A22" s="3"/>
      <c r="B22" s="3" t="s">
        <v>9</v>
      </c>
      <c r="C22" s="3"/>
      <c r="D22" s="5">
        <v>-5000</v>
      </c>
      <c r="E22" s="5">
        <v>-552.4</v>
      </c>
      <c r="F22" s="5">
        <v>-3000</v>
      </c>
      <c r="G22" s="5">
        <v>-1227.24</v>
      </c>
      <c r="H22" s="5">
        <v>-2000</v>
      </c>
      <c r="I22" s="5">
        <v>-1728.19</v>
      </c>
    </row>
    <row r="23" spans="1:9" x14ac:dyDescent="0.25">
      <c r="A23" s="3"/>
      <c r="B23" s="3"/>
      <c r="C23" s="3"/>
      <c r="D23" s="2">
        <v>-16500</v>
      </c>
      <c r="E23" s="2">
        <f>SUM(E17:E22)</f>
        <v>-7580.85</v>
      </c>
      <c r="F23" s="2">
        <f>SUM(F17:F22)</f>
        <v>-12500</v>
      </c>
      <c r="G23" s="2">
        <f>SUM(G17:G22)</f>
        <v>-9620.69</v>
      </c>
      <c r="H23" s="2">
        <f>SUM(H17:H22)</f>
        <v>-9100</v>
      </c>
      <c r="I23" s="2">
        <f>SUM(I17:I22)</f>
        <v>-5606.0499999999993</v>
      </c>
    </row>
    <row r="24" spans="1:9" x14ac:dyDescent="0.25">
      <c r="A24" s="3"/>
      <c r="B24" s="3"/>
      <c r="C24" s="3"/>
      <c r="D24" s="5"/>
      <c r="E24" s="5"/>
      <c r="F24" s="5"/>
      <c r="G24" s="5"/>
      <c r="H24" s="2"/>
      <c r="I24" s="1"/>
    </row>
    <row r="25" spans="1:9" x14ac:dyDescent="0.25">
      <c r="A25" s="3" t="s">
        <v>10</v>
      </c>
      <c r="B25" s="3"/>
      <c r="C25" s="3"/>
      <c r="D25" s="5"/>
      <c r="E25" s="5"/>
      <c r="F25" s="5"/>
      <c r="G25" s="5"/>
      <c r="H25" s="5"/>
      <c r="I25" s="3"/>
    </row>
    <row r="26" spans="1:9" x14ac:dyDescent="0.25">
      <c r="A26" s="3"/>
      <c r="B26" s="3" t="s">
        <v>11</v>
      </c>
      <c r="C26" s="3"/>
      <c r="D26" s="5">
        <v>-560</v>
      </c>
      <c r="E26" s="5">
        <v>-808.79</v>
      </c>
      <c r="F26" s="5">
        <v>-560</v>
      </c>
      <c r="G26" s="5">
        <v>-537.04999999999995</v>
      </c>
      <c r="H26" s="5">
        <v>-560</v>
      </c>
      <c r="I26" s="5">
        <v>-791.11</v>
      </c>
    </row>
    <row r="27" spans="1:9" x14ac:dyDescent="0.25">
      <c r="A27" s="3"/>
      <c r="B27" s="3" t="s">
        <v>12</v>
      </c>
      <c r="C27" s="3"/>
      <c r="D27" s="5">
        <v>-1000</v>
      </c>
      <c r="E27" s="5">
        <v>-1059.07</v>
      </c>
      <c r="F27" s="5">
        <v>-1200</v>
      </c>
      <c r="G27" s="5">
        <v>-863.97</v>
      </c>
      <c r="H27" s="5">
        <v>-1200</v>
      </c>
      <c r="I27" s="5">
        <v>-964.88</v>
      </c>
    </row>
    <row r="28" spans="1:9" x14ac:dyDescent="0.25">
      <c r="A28" s="3"/>
      <c r="B28" s="3" t="s">
        <v>13</v>
      </c>
      <c r="C28" s="3"/>
      <c r="D28" s="5">
        <v>-2500</v>
      </c>
      <c r="E28" s="5">
        <v>-4223.03</v>
      </c>
      <c r="F28" s="5">
        <v>-2000</v>
      </c>
      <c r="G28" s="5">
        <v>-2286.4699999999998</v>
      </c>
      <c r="H28" s="5">
        <v>-2000</v>
      </c>
      <c r="I28" s="5">
        <v>-2474.09</v>
      </c>
    </row>
    <row r="29" spans="1:9" x14ac:dyDescent="0.25">
      <c r="A29" s="3"/>
      <c r="B29" s="3" t="s">
        <v>39</v>
      </c>
      <c r="C29" s="3"/>
      <c r="D29" s="5">
        <v>-800</v>
      </c>
      <c r="E29" s="5">
        <v>-1419.26</v>
      </c>
      <c r="F29" s="5">
        <v>-800</v>
      </c>
      <c r="G29" s="5">
        <v>-722.7</v>
      </c>
      <c r="H29" s="5">
        <v>-800</v>
      </c>
      <c r="I29" s="5">
        <v>-690.4</v>
      </c>
    </row>
    <row r="30" spans="1:9" x14ac:dyDescent="0.25">
      <c r="A30" s="3"/>
      <c r="B30" s="3" t="s">
        <v>38</v>
      </c>
      <c r="C30" s="3"/>
      <c r="D30" s="5">
        <v>-500</v>
      </c>
      <c r="E30" s="5">
        <v>-1982.65</v>
      </c>
      <c r="F30" s="5">
        <v>-500</v>
      </c>
      <c r="G30" s="5">
        <v>-334.3</v>
      </c>
      <c r="H30" s="5">
        <v>-500</v>
      </c>
      <c r="I30" s="5">
        <v>0</v>
      </c>
    </row>
    <row r="31" spans="1:9" x14ac:dyDescent="0.25">
      <c r="A31" s="3"/>
      <c r="B31" s="3" t="s">
        <v>14</v>
      </c>
      <c r="C31" s="3"/>
      <c r="D31" s="5">
        <v>-1000</v>
      </c>
      <c r="E31" s="5">
        <v>-1114</v>
      </c>
      <c r="F31" s="5">
        <v>-1500</v>
      </c>
      <c r="G31" s="5">
        <v>-407.27</v>
      </c>
      <c r="H31" s="5">
        <v>-1500</v>
      </c>
      <c r="I31" s="5">
        <v>-1701.49</v>
      </c>
    </row>
    <row r="32" spans="1:9" x14ac:dyDescent="0.25">
      <c r="A32" s="3"/>
      <c r="B32" s="3" t="s">
        <v>43</v>
      </c>
      <c r="C32" s="3"/>
      <c r="D32" s="5">
        <v>-1500</v>
      </c>
      <c r="E32" s="5">
        <v>-1338.77</v>
      </c>
      <c r="F32" s="5">
        <v>-1500</v>
      </c>
      <c r="G32" s="5">
        <v>-325.47000000000003</v>
      </c>
      <c r="H32" s="5">
        <v>-1500</v>
      </c>
      <c r="I32" s="5">
        <v>-1026.29</v>
      </c>
    </row>
    <row r="33" spans="1:9" x14ac:dyDescent="0.25">
      <c r="A33" s="3"/>
      <c r="B33" s="3"/>
      <c r="C33" s="3"/>
      <c r="D33" s="2">
        <f t="shared" ref="D33:I33" si="1">SUM(D26:D32)</f>
        <v>-7860</v>
      </c>
      <c r="E33" s="2">
        <f t="shared" si="1"/>
        <v>-11945.57</v>
      </c>
      <c r="F33" s="2">
        <f t="shared" si="1"/>
        <v>-8060</v>
      </c>
      <c r="G33" s="2">
        <f t="shared" si="1"/>
        <v>-5477.2300000000005</v>
      </c>
      <c r="H33" s="2">
        <f t="shared" si="1"/>
        <v>-8060</v>
      </c>
      <c r="I33" s="2">
        <f t="shared" si="1"/>
        <v>-7648.2599999999993</v>
      </c>
    </row>
    <row r="34" spans="1:9" x14ac:dyDescent="0.25">
      <c r="A34" s="3"/>
      <c r="B34" s="3"/>
      <c r="C34" s="3"/>
      <c r="D34" s="5"/>
      <c r="E34" s="5"/>
      <c r="F34" s="5"/>
      <c r="G34" s="5"/>
      <c r="H34" s="5"/>
      <c r="I34" s="2"/>
    </row>
    <row r="35" spans="1:9" x14ac:dyDescent="0.25">
      <c r="A35" s="3" t="s">
        <v>31</v>
      </c>
      <c r="B35" s="3"/>
      <c r="C35" s="3"/>
      <c r="D35" s="2">
        <v>-5000</v>
      </c>
      <c r="E35" s="2">
        <v>-6593.81</v>
      </c>
      <c r="F35" s="2">
        <v>-4000</v>
      </c>
      <c r="G35" s="2">
        <v>-2116.41</v>
      </c>
      <c r="H35" s="2">
        <v>-2000</v>
      </c>
      <c r="I35" s="2">
        <v>-2108.13</v>
      </c>
    </row>
    <row r="36" spans="1:9" x14ac:dyDescent="0.25">
      <c r="A36" s="3"/>
      <c r="B36" s="3"/>
      <c r="C36" s="3"/>
      <c r="D36" s="5"/>
      <c r="E36" s="5"/>
      <c r="F36" s="5"/>
      <c r="G36" s="5"/>
      <c r="H36" s="5"/>
      <c r="I36" s="2"/>
    </row>
    <row r="37" spans="1:9" x14ac:dyDescent="0.25">
      <c r="A37" s="3" t="s">
        <v>16</v>
      </c>
      <c r="B37" s="3"/>
      <c r="C37" s="3"/>
      <c r="D37" s="2">
        <v>-2000</v>
      </c>
      <c r="E37" s="2">
        <v>0</v>
      </c>
      <c r="F37" s="2">
        <v>-1000</v>
      </c>
      <c r="G37" s="2">
        <v>-3378.81</v>
      </c>
      <c r="H37" s="2">
        <v>-1000</v>
      </c>
      <c r="I37" s="2">
        <v>0</v>
      </c>
    </row>
    <row r="38" spans="1:9" x14ac:dyDescent="0.25">
      <c r="A38" s="3"/>
      <c r="B38" s="3"/>
      <c r="C38" s="3"/>
      <c r="D38" s="5"/>
      <c r="E38" s="5"/>
      <c r="F38" s="5"/>
      <c r="G38" s="5"/>
      <c r="H38" s="5"/>
      <c r="I38" s="2"/>
    </row>
    <row r="39" spans="1:9" x14ac:dyDescent="0.25">
      <c r="A39" s="3" t="s">
        <v>15</v>
      </c>
      <c r="B39" s="3"/>
      <c r="C39" s="3"/>
      <c r="D39" s="2">
        <v>-5000</v>
      </c>
      <c r="E39" s="2">
        <v>-10043.02</v>
      </c>
      <c r="F39" s="2">
        <v>-4000</v>
      </c>
      <c r="G39" s="2">
        <v>-3021.63</v>
      </c>
      <c r="H39" s="2">
        <v>-4000</v>
      </c>
      <c r="I39" s="2">
        <v>-849.14</v>
      </c>
    </row>
    <row r="40" spans="1:9" x14ac:dyDescent="0.25">
      <c r="A40" s="3"/>
      <c r="B40" s="3"/>
      <c r="C40" s="3"/>
      <c r="D40" s="5"/>
      <c r="E40" s="5"/>
      <c r="F40" s="5"/>
      <c r="G40" s="5"/>
      <c r="H40" s="5"/>
      <c r="I40" s="2"/>
    </row>
    <row r="41" spans="1:9" x14ac:dyDescent="0.25">
      <c r="A41" s="3" t="s">
        <v>32</v>
      </c>
      <c r="B41" s="3"/>
      <c r="C41" s="3"/>
      <c r="D41" s="5"/>
      <c r="E41" s="5"/>
      <c r="F41" s="5"/>
      <c r="G41" s="5"/>
      <c r="H41" s="5"/>
      <c r="I41" s="1"/>
    </row>
    <row r="42" spans="1:9" x14ac:dyDescent="0.25">
      <c r="A42" s="3"/>
      <c r="B42" s="3" t="s">
        <v>29</v>
      </c>
      <c r="C42" s="3"/>
      <c r="D42" s="5">
        <v>-4000</v>
      </c>
      <c r="E42" s="5">
        <v>-3499.5</v>
      </c>
      <c r="F42" s="5">
        <v>-3000</v>
      </c>
      <c r="G42" s="5">
        <v>-3790</v>
      </c>
      <c r="H42" s="5">
        <v>-3000</v>
      </c>
      <c r="I42" s="5">
        <v>-4062.8</v>
      </c>
    </row>
    <row r="43" spans="1:9" x14ac:dyDescent="0.25">
      <c r="A43" s="3"/>
      <c r="B43" s="3" t="s">
        <v>30</v>
      </c>
      <c r="C43" s="3"/>
      <c r="D43" s="5">
        <v>-5000</v>
      </c>
      <c r="E43" s="5">
        <v>-8897.42</v>
      </c>
      <c r="F43" s="5">
        <v>-3000</v>
      </c>
      <c r="G43" s="5">
        <v>1126.08</v>
      </c>
      <c r="H43" s="5">
        <v>-3000</v>
      </c>
      <c r="I43" s="5">
        <v>-1477.45</v>
      </c>
    </row>
    <row r="44" spans="1:9" x14ac:dyDescent="0.25">
      <c r="A44" s="3"/>
      <c r="B44" s="3" t="s">
        <v>35</v>
      </c>
      <c r="C44" s="3"/>
      <c r="D44" s="5">
        <v>-5000</v>
      </c>
      <c r="E44" s="5">
        <v>-4579.04</v>
      </c>
      <c r="F44" s="5">
        <v>-5000</v>
      </c>
      <c r="G44" s="5">
        <v>0</v>
      </c>
      <c r="H44" s="5">
        <v>0</v>
      </c>
      <c r="I44" s="5">
        <v>0</v>
      </c>
    </row>
    <row r="45" spans="1:9" x14ac:dyDescent="0.25">
      <c r="A45" s="3"/>
      <c r="B45" s="3" t="s">
        <v>55</v>
      </c>
      <c r="C45" s="3"/>
      <c r="D45" s="5"/>
      <c r="E45" s="5">
        <v>-5448</v>
      </c>
      <c r="F45" s="5">
        <v>-3000</v>
      </c>
      <c r="G45" s="5">
        <v>0</v>
      </c>
      <c r="H45" s="5"/>
      <c r="I45" s="5">
        <v>0</v>
      </c>
    </row>
    <row r="46" spans="1:9" x14ac:dyDescent="0.25">
      <c r="A46" s="1"/>
      <c r="B46" s="3"/>
      <c r="C46" s="3"/>
      <c r="D46" s="2">
        <f>SUM(D42:D45)</f>
        <v>-14000</v>
      </c>
      <c r="E46" s="2">
        <f>SUM(E42:E45)</f>
        <v>-22423.96</v>
      </c>
      <c r="F46" s="2">
        <f>SUM(F42:F45)</f>
        <v>-14000</v>
      </c>
      <c r="G46" s="2">
        <f>SUM(G42:G45)</f>
        <v>-2663.92</v>
      </c>
      <c r="H46" s="2">
        <f>SUM(H42:H44)</f>
        <v>-6000</v>
      </c>
      <c r="I46" s="2">
        <f>SUM(I42:I45)</f>
        <v>-5540.25</v>
      </c>
    </row>
    <row r="47" spans="1:9" x14ac:dyDescent="0.25">
      <c r="A47" s="1"/>
      <c r="B47" s="3"/>
      <c r="C47" s="3"/>
      <c r="D47" s="5"/>
      <c r="E47" s="5"/>
      <c r="F47" s="5"/>
      <c r="G47" s="5"/>
      <c r="H47" s="5"/>
      <c r="I47" s="1"/>
    </row>
    <row r="48" spans="1:9" x14ac:dyDescent="0.25">
      <c r="A48" s="6" t="s">
        <v>17</v>
      </c>
      <c r="B48" s="3"/>
      <c r="C48" s="3"/>
      <c r="D48" s="7">
        <f>SUM(D14+D23+D33+D35+D37+D39+D46)</f>
        <v>-67060</v>
      </c>
      <c r="E48" s="7">
        <f>SUM(E14+E23+E33+E35+E37+E39+E46)</f>
        <v>-71117.209999999992</v>
      </c>
      <c r="F48" s="7">
        <f>SUM(F14+F23+F33+F35+F37+F39+F46)</f>
        <v>-57720</v>
      </c>
      <c r="G48" s="7">
        <f>SUM(G14+G23+G33+G35+G37+G39+G46)</f>
        <v>-36438.69</v>
      </c>
      <c r="H48" s="7">
        <f>SUM(H46+H39+H37+H35+H33+H23+H14)</f>
        <v>-41820</v>
      </c>
      <c r="I48" s="13">
        <f>SUM(I14+I23+I33+I35+I37+I39+I46)</f>
        <v>-32103.329999999998</v>
      </c>
    </row>
    <row r="49" spans="1:9" x14ac:dyDescent="0.25">
      <c r="A49" s="1"/>
      <c r="B49" s="3"/>
      <c r="C49" s="3"/>
      <c r="D49" s="5"/>
      <c r="E49" s="5"/>
      <c r="F49" s="5"/>
      <c r="G49" s="5"/>
      <c r="H49" s="5"/>
      <c r="I49" s="5"/>
    </row>
    <row r="50" spans="1:9" x14ac:dyDescent="0.25">
      <c r="A50" s="1" t="s">
        <v>18</v>
      </c>
      <c r="B50" s="3"/>
      <c r="C50" s="3"/>
      <c r="D50" s="5"/>
      <c r="E50" s="5"/>
      <c r="F50" s="5"/>
      <c r="G50" s="5"/>
      <c r="H50" s="5"/>
      <c r="I50" s="2"/>
    </row>
    <row r="51" spans="1:9" x14ac:dyDescent="0.25">
      <c r="A51" s="3"/>
      <c r="B51" s="3"/>
      <c r="C51" s="3"/>
      <c r="D51" s="5"/>
      <c r="E51" s="5"/>
      <c r="F51" s="5"/>
      <c r="G51" s="5"/>
      <c r="H51" s="5"/>
      <c r="I51" s="3"/>
    </row>
    <row r="52" spans="1:9" x14ac:dyDescent="0.25">
      <c r="A52" s="3"/>
      <c r="B52" s="3" t="s">
        <v>19</v>
      </c>
      <c r="C52" s="3"/>
      <c r="D52" s="5">
        <v>50100</v>
      </c>
      <c r="E52" s="5">
        <v>46728.33</v>
      </c>
      <c r="F52" s="5">
        <v>50100</v>
      </c>
      <c r="G52" s="5">
        <v>39216.42</v>
      </c>
      <c r="H52" s="5">
        <v>37000</v>
      </c>
      <c r="I52" s="5">
        <v>38756.519999999997</v>
      </c>
    </row>
    <row r="53" spans="1:9" x14ac:dyDescent="0.25">
      <c r="A53" s="3"/>
      <c r="B53" s="3" t="s">
        <v>20</v>
      </c>
      <c r="C53" s="3"/>
      <c r="D53" s="5">
        <v>5000</v>
      </c>
      <c r="E53" s="5">
        <v>8340</v>
      </c>
      <c r="F53" s="5">
        <v>3000</v>
      </c>
      <c r="G53" s="5">
        <v>7841</v>
      </c>
      <c r="H53" s="5">
        <v>3000</v>
      </c>
      <c r="I53" s="5">
        <v>2870.5</v>
      </c>
    </row>
    <row r="54" spans="1:9" x14ac:dyDescent="0.25">
      <c r="A54" s="1"/>
      <c r="B54" s="3" t="s">
        <v>42</v>
      </c>
      <c r="C54" s="3"/>
      <c r="D54" s="5">
        <v>500</v>
      </c>
      <c r="E54" s="5">
        <v>657.24</v>
      </c>
      <c r="F54" s="5">
        <v>500</v>
      </c>
      <c r="G54" s="5">
        <v>2869.85</v>
      </c>
      <c r="H54" s="5">
        <v>500</v>
      </c>
      <c r="I54" s="5">
        <v>31216.19</v>
      </c>
    </row>
    <row r="55" spans="1:9" x14ac:dyDescent="0.25">
      <c r="A55" s="1"/>
      <c r="B55" s="3" t="s">
        <v>60</v>
      </c>
      <c r="C55" s="3"/>
      <c r="D55" s="5">
        <v>5900</v>
      </c>
      <c r="E55" s="5">
        <v>14360.9</v>
      </c>
      <c r="F55" s="5">
        <v>3500</v>
      </c>
      <c r="G55" s="5">
        <v>0</v>
      </c>
      <c r="H55" s="5">
        <v>0</v>
      </c>
      <c r="I55" s="5">
        <v>0</v>
      </c>
    </row>
    <row r="56" spans="1:9" x14ac:dyDescent="0.25">
      <c r="A56" s="1"/>
      <c r="B56" s="3"/>
      <c r="C56" s="3"/>
      <c r="D56" s="5"/>
      <c r="E56" s="5"/>
      <c r="F56" s="5"/>
      <c r="G56" s="5"/>
      <c r="H56" s="5"/>
      <c r="I56" s="3"/>
    </row>
    <row r="57" spans="1:9" x14ac:dyDescent="0.25">
      <c r="A57" s="6" t="s">
        <v>58</v>
      </c>
      <c r="B57" s="8"/>
      <c r="C57" s="8"/>
      <c r="D57" s="7">
        <f>SUM(D52:D56)</f>
        <v>61500</v>
      </c>
      <c r="E57" s="7">
        <f>SUM(E52:E56)</f>
        <v>70086.47</v>
      </c>
      <c r="F57" s="7">
        <f>SUM(F52:F56)</f>
        <v>57100</v>
      </c>
      <c r="G57" s="7">
        <f>SUM(G52:G55)</f>
        <v>49927.27</v>
      </c>
      <c r="H57" s="7">
        <f>SUM(H52:H56)</f>
        <v>40500</v>
      </c>
      <c r="I57" s="13">
        <f>SUM(I52:I55)</f>
        <v>72843.209999999992</v>
      </c>
    </row>
    <row r="58" spans="1:9" x14ac:dyDescent="0.25">
      <c r="A58" s="6" t="s">
        <v>21</v>
      </c>
      <c r="B58" s="8"/>
      <c r="C58" s="8"/>
      <c r="D58" s="7">
        <f>SUM(D48+D57)</f>
        <v>-5560</v>
      </c>
      <c r="E58" s="7">
        <f>SUM(E48+E57)</f>
        <v>-1030.7399999999907</v>
      </c>
      <c r="F58" s="7">
        <f>SUM(F48+F57)</f>
        <v>-620</v>
      </c>
      <c r="G58" s="7">
        <f>SUM(G48+G57)</f>
        <v>13488.579999999994</v>
      </c>
      <c r="H58" s="7">
        <f>SUM(H48,H57)</f>
        <v>-1320</v>
      </c>
      <c r="I58" s="13">
        <f>SUM(I48+I57)</f>
        <v>40739.87999999999</v>
      </c>
    </row>
    <row r="59" spans="1:9" x14ac:dyDescent="0.25">
      <c r="A59" s="6"/>
      <c r="B59" s="8"/>
      <c r="C59" s="8"/>
      <c r="D59" s="7"/>
      <c r="E59" s="7"/>
      <c r="F59" s="7"/>
      <c r="G59" s="9"/>
      <c r="H59" s="7"/>
      <c r="I59" s="2"/>
    </row>
    <row r="60" spans="1:9" x14ac:dyDescent="0.25">
      <c r="A60" s="1" t="s">
        <v>22</v>
      </c>
      <c r="B60" s="3"/>
      <c r="C60" s="3"/>
      <c r="D60" s="5"/>
      <c r="E60" s="5"/>
      <c r="F60" s="5"/>
      <c r="G60" s="5"/>
      <c r="H60" s="5"/>
      <c r="I60" s="1"/>
    </row>
    <row r="61" spans="1:9" x14ac:dyDescent="0.25">
      <c r="A61" s="3"/>
      <c r="B61" s="3"/>
      <c r="C61" s="3"/>
      <c r="D61" s="5"/>
      <c r="E61" s="5"/>
      <c r="F61" s="5"/>
      <c r="G61" s="5"/>
      <c r="H61" s="5"/>
      <c r="I61" s="3"/>
    </row>
    <row r="62" spans="1:9" x14ac:dyDescent="0.25">
      <c r="A62" s="3"/>
      <c r="B62" s="3" t="s">
        <v>23</v>
      </c>
      <c r="C62" s="3"/>
      <c r="D62" s="5">
        <v>1200</v>
      </c>
      <c r="E62" s="5">
        <v>1245</v>
      </c>
      <c r="F62" s="5">
        <v>1200</v>
      </c>
      <c r="G62" s="5">
        <v>1280</v>
      </c>
      <c r="H62" s="5">
        <v>1200</v>
      </c>
      <c r="I62" s="5">
        <v>1995</v>
      </c>
    </row>
    <row r="63" spans="1:9" x14ac:dyDescent="0.25">
      <c r="A63" s="3"/>
      <c r="B63" s="3" t="s">
        <v>24</v>
      </c>
      <c r="C63" s="3"/>
      <c r="D63" s="5">
        <v>-3450</v>
      </c>
      <c r="E63" s="5">
        <v>-3676.64</v>
      </c>
      <c r="F63" s="5">
        <v>-3450</v>
      </c>
      <c r="G63" s="5">
        <v>-3405.6</v>
      </c>
      <c r="H63" s="5">
        <v>-3450</v>
      </c>
      <c r="I63" s="5">
        <v>-8286.4599999999991</v>
      </c>
    </row>
    <row r="64" spans="1:9" x14ac:dyDescent="0.25">
      <c r="A64" s="3"/>
      <c r="B64" s="3" t="s">
        <v>25</v>
      </c>
      <c r="C64" s="3"/>
      <c r="D64" s="5">
        <v>-500</v>
      </c>
      <c r="E64" s="5">
        <v>0</v>
      </c>
      <c r="F64" s="5">
        <v>-500</v>
      </c>
      <c r="G64" s="5">
        <v>0</v>
      </c>
      <c r="H64" s="5">
        <v>-500</v>
      </c>
      <c r="I64" s="5">
        <v>-4925.3500000000004</v>
      </c>
    </row>
    <row r="65" spans="1:9" x14ac:dyDescent="0.25">
      <c r="A65" s="3"/>
      <c r="B65" s="3"/>
      <c r="C65" s="3"/>
      <c r="D65" s="2">
        <f>SUM(D62:D64)</f>
        <v>-2750</v>
      </c>
      <c r="E65" s="2">
        <f>SUM(E62:E64)</f>
        <v>-2431.64</v>
      </c>
      <c r="F65" s="2">
        <f>SUM(F62:F64)</f>
        <v>-2750</v>
      </c>
      <c r="G65" s="2">
        <f>SUM(G62:G64)</f>
        <v>-2125.6</v>
      </c>
      <c r="H65" s="2">
        <f>SUM(H62:H64)</f>
        <v>-2750</v>
      </c>
      <c r="I65" s="2">
        <v>-11216.81</v>
      </c>
    </row>
    <row r="66" spans="1:9" x14ac:dyDescent="0.25">
      <c r="A66" s="3"/>
      <c r="B66" s="3"/>
      <c r="C66" s="3"/>
      <c r="D66" s="5"/>
      <c r="E66" s="5"/>
      <c r="F66" s="5"/>
      <c r="G66" s="5"/>
      <c r="H66" s="5"/>
      <c r="I66" s="3"/>
    </row>
    <row r="67" spans="1:9" x14ac:dyDescent="0.25">
      <c r="A67" s="3" t="s">
        <v>27</v>
      </c>
      <c r="B67" s="3"/>
      <c r="C67" s="3"/>
      <c r="D67" s="5">
        <v>-413</v>
      </c>
      <c r="E67" s="5">
        <v>-551.45000000000005</v>
      </c>
      <c r="F67" s="5">
        <v>-800</v>
      </c>
      <c r="G67" s="5">
        <v>-531.57000000000005</v>
      </c>
      <c r="H67" s="5">
        <v>-800</v>
      </c>
      <c r="I67" s="5">
        <v>-708.75</v>
      </c>
    </row>
    <row r="68" spans="1:9" x14ac:dyDescent="0.25">
      <c r="A68" s="3"/>
      <c r="B68" s="3"/>
      <c r="C68" s="3"/>
      <c r="D68" s="5"/>
      <c r="E68" s="5"/>
      <c r="F68" s="5"/>
      <c r="G68" s="5"/>
      <c r="H68" s="5"/>
      <c r="I68" s="5"/>
    </row>
    <row r="69" spans="1:9" x14ac:dyDescent="0.25">
      <c r="A69" s="12" t="s">
        <v>26</v>
      </c>
      <c r="B69" s="10"/>
      <c r="C69" s="10"/>
      <c r="D69" s="11">
        <f>SUM(D58,D65,D67)</f>
        <v>-8723</v>
      </c>
      <c r="E69" s="11">
        <f>SUM(E58,E65,E67)</f>
        <v>-4013.8299999999908</v>
      </c>
      <c r="F69" s="11">
        <f>SUM(F58,F65,F67)</f>
        <v>-4170</v>
      </c>
      <c r="G69" s="11">
        <f>SUM(G58+G65+G67)</f>
        <v>10831.409999999994</v>
      </c>
      <c r="H69" s="11">
        <f>SUM(H58,H65,H67)</f>
        <v>-4870</v>
      </c>
      <c r="I69" s="14">
        <v>28814.32</v>
      </c>
    </row>
    <row r="70" spans="1:9" x14ac:dyDescent="0.25">
      <c r="A70" s="3"/>
      <c r="B70" s="3"/>
      <c r="C70" s="3"/>
      <c r="D70" s="5"/>
      <c r="E70" s="5"/>
      <c r="F70" s="5"/>
      <c r="G70" s="5"/>
      <c r="H70" s="2"/>
      <c r="I70" s="2"/>
    </row>
    <row r="71" spans="1:9" x14ac:dyDescent="0.25">
      <c r="A71" s="3" t="s">
        <v>56</v>
      </c>
      <c r="B71" s="3"/>
      <c r="C71" s="3"/>
      <c r="D71" s="3"/>
      <c r="E71" s="3"/>
      <c r="F71" s="3"/>
      <c r="G71" s="3"/>
      <c r="H71" s="3"/>
      <c r="I71" s="3"/>
    </row>
    <row r="72" spans="1:9" x14ac:dyDescent="0.25">
      <c r="A72" s="3" t="s">
        <v>61</v>
      </c>
      <c r="B72" s="3"/>
      <c r="C72" s="3"/>
      <c r="D72" s="3"/>
      <c r="E72" s="3"/>
      <c r="F72" s="3"/>
      <c r="G72" s="3"/>
      <c r="H72" s="3"/>
      <c r="I72" s="3"/>
    </row>
    <row r="73" spans="1:9" x14ac:dyDescent="0.25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5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5">
      <c r="A75" s="3"/>
      <c r="B75" s="3"/>
      <c r="C75" s="3"/>
      <c r="D75" s="3"/>
      <c r="E75" s="3"/>
      <c r="F75" s="3"/>
      <c r="G75" s="3"/>
      <c r="H75" s="3"/>
      <c r="I75" s="3"/>
    </row>
  </sheetData>
  <phoneticPr fontId="1" type="noConversion"/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5"/>
  <sheetViews>
    <sheetView workbookViewId="0">
      <selection activeCell="A48" sqref="A48"/>
    </sheetView>
  </sheetViews>
  <sheetFormatPr defaultRowHeight="13.2" x14ac:dyDescent="0.25"/>
  <cols>
    <col min="3" max="3" width="22.6640625" customWidth="1"/>
    <col min="4" max="4" width="12.44140625" customWidth="1"/>
    <col min="5" max="5" width="10.44140625" customWidth="1"/>
    <col min="6" max="6" width="11.33203125" customWidth="1"/>
    <col min="7" max="7" width="11.5546875" customWidth="1"/>
    <col min="8" max="8" width="11.88671875" customWidth="1"/>
    <col min="9" max="9" width="13.88671875" customWidth="1"/>
  </cols>
  <sheetData>
    <row r="1" spans="1:9" x14ac:dyDescent="0.25">
      <c r="A1" s="1" t="s">
        <v>70</v>
      </c>
      <c r="B1" s="3"/>
      <c r="C1" s="3"/>
      <c r="D1" s="3"/>
      <c r="E1" s="3"/>
      <c r="F1" s="3"/>
      <c r="G1" s="3"/>
      <c r="H1" s="3"/>
      <c r="I1" s="3"/>
    </row>
    <row r="2" spans="1:9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x14ac:dyDescent="0.25">
      <c r="A3" s="1" t="s">
        <v>0</v>
      </c>
      <c r="B3" s="3"/>
      <c r="C3" s="3"/>
      <c r="D3" s="4" t="s">
        <v>68</v>
      </c>
      <c r="E3" s="4" t="s">
        <v>69</v>
      </c>
      <c r="F3" s="4" t="s">
        <v>64</v>
      </c>
      <c r="G3" s="4" t="s">
        <v>65</v>
      </c>
      <c r="H3" s="4" t="s">
        <v>59</v>
      </c>
      <c r="I3" s="4" t="s">
        <v>62</v>
      </c>
    </row>
    <row r="4" spans="1:9" x14ac:dyDescent="0.25">
      <c r="A4" s="1"/>
      <c r="B4" s="3"/>
      <c r="C4" s="3"/>
      <c r="D4" s="3"/>
      <c r="E4" s="3"/>
      <c r="F4" s="3"/>
      <c r="G4" s="3"/>
      <c r="H4" s="3"/>
      <c r="I4" s="3"/>
    </row>
    <row r="5" spans="1:9" x14ac:dyDescent="0.2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9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x14ac:dyDescent="0.25">
      <c r="A7" s="3"/>
      <c r="B7" s="3" t="s">
        <v>2</v>
      </c>
      <c r="C7" s="3"/>
      <c r="D7" s="5">
        <v>-3000</v>
      </c>
      <c r="E7" s="5"/>
      <c r="F7" s="5">
        <v>-3000</v>
      </c>
      <c r="G7" s="5">
        <v>-3000</v>
      </c>
      <c r="H7" s="5">
        <v>-3000</v>
      </c>
      <c r="I7" s="5">
        <v>-2160</v>
      </c>
    </row>
    <row r="8" spans="1:9" x14ac:dyDescent="0.25">
      <c r="A8" s="3"/>
      <c r="B8" s="3" t="s">
        <v>3</v>
      </c>
      <c r="C8" s="3"/>
      <c r="D8" s="5">
        <v>-3000</v>
      </c>
      <c r="E8" s="5"/>
      <c r="F8" s="5">
        <v>-3000</v>
      </c>
      <c r="G8" s="5">
        <v>-3000</v>
      </c>
      <c r="H8" s="5">
        <v>-3000</v>
      </c>
      <c r="I8" s="5">
        <v>-2400</v>
      </c>
    </row>
    <row r="9" spans="1:9" x14ac:dyDescent="0.25">
      <c r="A9" s="3"/>
      <c r="B9" s="3" t="s">
        <v>4</v>
      </c>
      <c r="C9" s="3"/>
      <c r="D9" s="5">
        <v>-1500</v>
      </c>
      <c r="E9" s="5"/>
      <c r="F9" s="5">
        <v>-1500</v>
      </c>
      <c r="G9" s="5">
        <v>-1250</v>
      </c>
      <c r="H9" s="5">
        <v>-1500</v>
      </c>
      <c r="I9" s="5">
        <v>-1200</v>
      </c>
    </row>
    <row r="10" spans="1:9" x14ac:dyDescent="0.25">
      <c r="A10" s="3"/>
      <c r="B10" s="3" t="s">
        <v>45</v>
      </c>
      <c r="C10" s="3"/>
      <c r="D10" s="5">
        <v>-1200</v>
      </c>
      <c r="E10" s="5"/>
      <c r="F10" s="5">
        <v>-1200</v>
      </c>
      <c r="G10" s="5">
        <v>-1025</v>
      </c>
      <c r="H10" s="5">
        <v>-1200</v>
      </c>
      <c r="I10" s="5">
        <v>-1000</v>
      </c>
    </row>
    <row r="11" spans="1:9" x14ac:dyDescent="0.25">
      <c r="A11" s="3"/>
      <c r="B11" s="3" t="s">
        <v>51</v>
      </c>
      <c r="C11" s="3"/>
      <c r="D11" s="5">
        <v>-3000</v>
      </c>
      <c r="E11" s="5"/>
      <c r="F11" s="5">
        <v>-3000</v>
      </c>
      <c r="G11" s="5">
        <v>-3000.04</v>
      </c>
      <c r="H11" s="5">
        <v>-3000</v>
      </c>
      <c r="I11" s="5">
        <v>-1950</v>
      </c>
    </row>
    <row r="12" spans="1:9" x14ac:dyDescent="0.25">
      <c r="A12" s="3"/>
      <c r="B12" s="3" t="s">
        <v>54</v>
      </c>
      <c r="C12" s="3"/>
      <c r="D12" s="5">
        <v>-3000</v>
      </c>
      <c r="E12" s="5"/>
      <c r="F12" s="5">
        <v>-3000</v>
      </c>
      <c r="G12" s="5">
        <v>-3000</v>
      </c>
      <c r="H12" s="5">
        <v>-3000</v>
      </c>
      <c r="I12" s="5">
        <v>-3000</v>
      </c>
    </row>
    <row r="13" spans="1:9" x14ac:dyDescent="0.25">
      <c r="A13" s="3"/>
      <c r="B13" s="3" t="s">
        <v>5</v>
      </c>
      <c r="C13" s="3"/>
      <c r="D13" s="5">
        <v>-2000</v>
      </c>
      <c r="E13" s="5"/>
      <c r="F13" s="5">
        <v>-2000</v>
      </c>
      <c r="G13" s="5">
        <v>-300</v>
      </c>
      <c r="H13" s="5">
        <v>-2000</v>
      </c>
      <c r="I13" s="5">
        <v>-820</v>
      </c>
    </row>
    <row r="14" spans="1:9" x14ac:dyDescent="0.25">
      <c r="A14" s="3"/>
      <c r="B14" s="3"/>
      <c r="C14" s="3"/>
      <c r="D14" s="2">
        <f>SUM(D7:D13)</f>
        <v>-16700</v>
      </c>
      <c r="E14" s="2"/>
      <c r="F14" s="2">
        <f>SUM(F7:F13)</f>
        <v>-16700</v>
      </c>
      <c r="G14" s="2">
        <f>SUM(G7:G13)</f>
        <v>-14575.04</v>
      </c>
      <c r="H14" s="2">
        <f>SUM(H7:H13)</f>
        <v>-16700</v>
      </c>
      <c r="I14" s="2">
        <f>SUM(I7:I13)</f>
        <v>-12530</v>
      </c>
    </row>
    <row r="15" spans="1:9" x14ac:dyDescent="0.25">
      <c r="A15" s="3"/>
      <c r="B15" s="3"/>
      <c r="C15" s="3"/>
      <c r="D15" s="2"/>
      <c r="E15" s="2"/>
      <c r="F15" s="2"/>
      <c r="G15" s="2"/>
      <c r="H15" s="2"/>
      <c r="I15" s="2"/>
    </row>
    <row r="16" spans="1:9" x14ac:dyDescent="0.25">
      <c r="A16" s="3" t="s">
        <v>6</v>
      </c>
      <c r="B16" s="3"/>
      <c r="C16" s="3"/>
      <c r="D16" s="5"/>
      <c r="E16" s="5"/>
      <c r="F16" s="5"/>
      <c r="G16" s="5"/>
      <c r="H16" s="5"/>
      <c r="I16" s="5"/>
    </row>
    <row r="17" spans="1:9" x14ac:dyDescent="0.25">
      <c r="A17" s="3"/>
      <c r="B17" s="3" t="s">
        <v>7</v>
      </c>
      <c r="C17" s="3"/>
      <c r="D17" s="5">
        <v>-500</v>
      </c>
      <c r="E17" s="5"/>
      <c r="F17" s="5">
        <v>-500</v>
      </c>
      <c r="G17" s="5">
        <v>-68.540000000000006</v>
      </c>
      <c r="H17" s="5">
        <v>-500</v>
      </c>
      <c r="I17" s="5">
        <v>-157.93</v>
      </c>
    </row>
    <row r="18" spans="1:9" x14ac:dyDescent="0.25">
      <c r="A18" s="3"/>
      <c r="B18" s="3" t="s">
        <v>34</v>
      </c>
      <c r="C18" s="3"/>
      <c r="D18" s="5">
        <v>-4200</v>
      </c>
      <c r="E18" s="5"/>
      <c r="F18" s="5">
        <v>-4000</v>
      </c>
      <c r="G18" s="5">
        <v>-4200</v>
      </c>
      <c r="H18" s="5">
        <v>-4000</v>
      </c>
      <c r="I18" s="5">
        <v>-1954</v>
      </c>
    </row>
    <row r="19" spans="1:9" x14ac:dyDescent="0.25">
      <c r="A19" s="3"/>
      <c r="B19" s="3" t="s">
        <v>28</v>
      </c>
      <c r="C19" s="3"/>
      <c r="D19" s="5">
        <v>-3000</v>
      </c>
      <c r="E19" s="5"/>
      <c r="F19" s="5">
        <v>-3000</v>
      </c>
      <c r="G19" s="5">
        <v>-2935.55</v>
      </c>
      <c r="H19" s="5">
        <v>-2000</v>
      </c>
      <c r="I19" s="5">
        <v>-3366.01</v>
      </c>
    </row>
    <row r="20" spans="1:9" x14ac:dyDescent="0.25">
      <c r="A20" s="3"/>
      <c r="B20" s="3" t="s">
        <v>36</v>
      </c>
      <c r="C20" s="3"/>
      <c r="D20" s="5">
        <v>-2000</v>
      </c>
      <c r="E20" s="5"/>
      <c r="F20" s="5">
        <v>-2000</v>
      </c>
      <c r="G20" s="5">
        <v>-477.95</v>
      </c>
      <c r="H20" s="5">
        <v>-2000</v>
      </c>
      <c r="I20" s="5">
        <v>-1380</v>
      </c>
    </row>
    <row r="21" spans="1:9" x14ac:dyDescent="0.25">
      <c r="A21" s="3"/>
      <c r="B21" s="3" t="s">
        <v>8</v>
      </c>
      <c r="C21" s="3"/>
      <c r="D21" s="5">
        <v>-3000</v>
      </c>
      <c r="E21" s="5"/>
      <c r="F21" s="5">
        <v>-3000</v>
      </c>
      <c r="G21" s="5">
        <v>-1486.13</v>
      </c>
      <c r="H21" s="5">
        <v>-3000</v>
      </c>
      <c r="I21" s="5">
        <v>-170.51</v>
      </c>
    </row>
    <row r="22" spans="1:9" x14ac:dyDescent="0.25">
      <c r="A22" s="3"/>
      <c r="B22" s="3" t="s">
        <v>9</v>
      </c>
      <c r="C22" s="3"/>
      <c r="D22" s="5">
        <v>-2000</v>
      </c>
      <c r="E22" s="5"/>
      <c r="F22" s="5">
        <v>-2000</v>
      </c>
      <c r="G22" s="5">
        <v>-1117.1600000000001</v>
      </c>
      <c r="H22" s="5">
        <v>-5000</v>
      </c>
      <c r="I22" s="5">
        <v>-552.4</v>
      </c>
    </row>
    <row r="23" spans="1:9" x14ac:dyDescent="0.25">
      <c r="A23" s="3"/>
      <c r="B23" s="3"/>
      <c r="C23" s="3"/>
      <c r="D23" s="2">
        <f>SUM(D17:D22)</f>
        <v>-14700</v>
      </c>
      <c r="E23" s="2"/>
      <c r="F23" s="2">
        <f>SUM(F17:F22)</f>
        <v>-14500</v>
      </c>
      <c r="G23" s="2">
        <f>SUM(G17:G22)</f>
        <v>-10285.33</v>
      </c>
      <c r="H23" s="2">
        <v>-16500</v>
      </c>
      <c r="I23" s="2">
        <f>SUM(I17:I22)</f>
        <v>-7580.85</v>
      </c>
    </row>
    <row r="24" spans="1:9" x14ac:dyDescent="0.25">
      <c r="A24" s="3"/>
      <c r="B24" s="3"/>
      <c r="C24" s="3"/>
      <c r="D24" s="5"/>
      <c r="E24" s="5"/>
      <c r="F24" s="5"/>
      <c r="G24" s="5"/>
      <c r="H24" s="5"/>
      <c r="I24" s="5"/>
    </row>
    <row r="25" spans="1:9" x14ac:dyDescent="0.25">
      <c r="A25" s="3" t="s">
        <v>10</v>
      </c>
      <c r="B25" s="3"/>
      <c r="C25" s="3"/>
      <c r="D25" s="5"/>
      <c r="E25" s="5"/>
      <c r="F25" s="5"/>
      <c r="G25" s="5"/>
      <c r="H25" s="5"/>
      <c r="I25" s="5"/>
    </row>
    <row r="26" spans="1:9" x14ac:dyDescent="0.25">
      <c r="A26" s="3"/>
      <c r="B26" s="3" t="s">
        <v>11</v>
      </c>
      <c r="C26" s="3"/>
      <c r="D26" s="5">
        <v>-850</v>
      </c>
      <c r="E26" s="5"/>
      <c r="F26" s="5">
        <v>-850</v>
      </c>
      <c r="G26" s="5">
        <v>-753.8</v>
      </c>
      <c r="H26" s="5">
        <v>-560</v>
      </c>
      <c r="I26" s="5">
        <v>-808.79</v>
      </c>
    </row>
    <row r="27" spans="1:9" x14ac:dyDescent="0.25">
      <c r="A27" s="3"/>
      <c r="B27" s="3" t="s">
        <v>12</v>
      </c>
      <c r="C27" s="3"/>
      <c r="D27" s="5">
        <v>-1200</v>
      </c>
      <c r="E27" s="5"/>
      <c r="F27" s="5">
        <v>-1200</v>
      </c>
      <c r="G27" s="5">
        <v>-1007.92</v>
      </c>
      <c r="H27" s="5">
        <v>-1000</v>
      </c>
      <c r="I27" s="5">
        <v>-1059.07</v>
      </c>
    </row>
    <row r="28" spans="1:9" x14ac:dyDescent="0.25">
      <c r="A28" s="3"/>
      <c r="B28" s="3" t="s">
        <v>13</v>
      </c>
      <c r="C28" s="3"/>
      <c r="D28" s="5">
        <v>-2500</v>
      </c>
      <c r="E28" s="5"/>
      <c r="F28" s="5">
        <v>-2500</v>
      </c>
      <c r="G28" s="5">
        <v>-2555.52</v>
      </c>
      <c r="H28" s="5">
        <v>-2500</v>
      </c>
      <c r="I28" s="5">
        <v>-4223.03</v>
      </c>
    </row>
    <row r="29" spans="1:9" x14ac:dyDescent="0.25">
      <c r="A29" s="3"/>
      <c r="B29" s="3" t="s">
        <v>39</v>
      </c>
      <c r="C29" s="3"/>
      <c r="D29" s="5">
        <v>-850</v>
      </c>
      <c r="E29" s="5"/>
      <c r="F29" s="5">
        <v>-850</v>
      </c>
      <c r="G29" s="5">
        <v>-843.2</v>
      </c>
      <c r="H29" s="5">
        <v>-800</v>
      </c>
      <c r="I29" s="5">
        <v>-1419.26</v>
      </c>
    </row>
    <row r="30" spans="1:9" x14ac:dyDescent="0.25">
      <c r="A30" s="3"/>
      <c r="B30" s="3" t="s">
        <v>38</v>
      </c>
      <c r="C30" s="3"/>
      <c r="D30" s="5">
        <v>-1000</v>
      </c>
      <c r="E30" s="5"/>
      <c r="F30" s="5">
        <v>-1000</v>
      </c>
      <c r="G30" s="5">
        <v>-672.41</v>
      </c>
      <c r="H30" s="5">
        <v>-500</v>
      </c>
      <c r="I30" s="5">
        <v>-1982.65</v>
      </c>
    </row>
    <row r="31" spans="1:9" x14ac:dyDescent="0.25">
      <c r="A31" s="3"/>
      <c r="B31" s="3" t="s">
        <v>14</v>
      </c>
      <c r="C31" s="3"/>
      <c r="D31" s="5">
        <v>-1000</v>
      </c>
      <c r="E31" s="5"/>
      <c r="F31" s="5">
        <v>-1000</v>
      </c>
      <c r="G31" s="5">
        <v>-368.45</v>
      </c>
      <c r="H31" s="5">
        <v>-1000</v>
      </c>
      <c r="I31" s="5">
        <v>-1114</v>
      </c>
    </row>
    <row r="32" spans="1:9" x14ac:dyDescent="0.25">
      <c r="A32" s="3"/>
      <c r="B32" s="3" t="s">
        <v>43</v>
      </c>
      <c r="C32" s="3"/>
      <c r="D32" s="5">
        <v>-1500</v>
      </c>
      <c r="E32" s="5"/>
      <c r="F32" s="5">
        <v>-1500</v>
      </c>
      <c r="G32" s="5">
        <v>-1257.95</v>
      </c>
      <c r="H32" s="5">
        <v>-1500</v>
      </c>
      <c r="I32" s="5">
        <v>-1338.77</v>
      </c>
    </row>
    <row r="33" spans="1:9" x14ac:dyDescent="0.25">
      <c r="A33" s="3"/>
      <c r="B33" s="3"/>
      <c r="C33" s="3"/>
      <c r="D33" s="2">
        <f>SUM(D26:D32)</f>
        <v>-8900</v>
      </c>
      <c r="E33" s="2"/>
      <c r="F33" s="2">
        <f>SUM(F26:F32)</f>
        <v>-8900</v>
      </c>
      <c r="G33" s="2">
        <f>SUM(G26:G32)</f>
        <v>-7459.2499999999991</v>
      </c>
      <c r="H33" s="2">
        <f>SUM(H26:H32)</f>
        <v>-7860</v>
      </c>
      <c r="I33" s="2">
        <f>SUM(I26:I32)</f>
        <v>-11945.57</v>
      </c>
    </row>
    <row r="34" spans="1:9" x14ac:dyDescent="0.25">
      <c r="A34" s="3"/>
      <c r="B34" s="3"/>
      <c r="C34" s="3"/>
      <c r="D34" s="5"/>
      <c r="E34" s="5"/>
      <c r="F34" s="5"/>
      <c r="G34" s="5"/>
      <c r="H34" s="5"/>
      <c r="I34" s="5"/>
    </row>
    <row r="35" spans="1:9" x14ac:dyDescent="0.25">
      <c r="A35" s="3" t="s">
        <v>31</v>
      </c>
      <c r="B35" s="3"/>
      <c r="C35" s="3"/>
      <c r="D35" s="2">
        <v>-5000</v>
      </c>
      <c r="E35" s="2"/>
      <c r="F35" s="2">
        <v>-5000</v>
      </c>
      <c r="G35" s="2">
        <v>-261.22000000000003</v>
      </c>
      <c r="H35" s="2">
        <v>-5000</v>
      </c>
      <c r="I35" s="2">
        <v>-6593.81</v>
      </c>
    </row>
    <row r="36" spans="1:9" x14ac:dyDescent="0.25">
      <c r="A36" s="3"/>
      <c r="B36" s="3"/>
      <c r="C36" s="3"/>
      <c r="D36" s="5"/>
      <c r="E36" s="5"/>
      <c r="F36" s="5"/>
      <c r="G36" s="5"/>
      <c r="H36" s="5"/>
      <c r="I36" s="5"/>
    </row>
    <row r="37" spans="1:9" x14ac:dyDescent="0.25">
      <c r="A37" s="3" t="s">
        <v>16</v>
      </c>
      <c r="B37" s="3"/>
      <c r="C37" s="3"/>
      <c r="D37" s="2">
        <v>-2000</v>
      </c>
      <c r="E37" s="2"/>
      <c r="F37" s="2">
        <v>-2000</v>
      </c>
      <c r="G37" s="2">
        <v>-1711.2</v>
      </c>
      <c r="H37" s="2">
        <v>-2000</v>
      </c>
      <c r="I37" s="2">
        <v>0</v>
      </c>
    </row>
    <row r="38" spans="1:9" x14ac:dyDescent="0.25">
      <c r="A38" s="3"/>
      <c r="B38" s="3"/>
      <c r="C38" s="3"/>
      <c r="D38" s="5"/>
      <c r="E38" s="5"/>
      <c r="F38" s="5"/>
      <c r="G38" s="5"/>
      <c r="H38" s="5"/>
      <c r="I38" s="5"/>
    </row>
    <row r="39" spans="1:9" x14ac:dyDescent="0.25">
      <c r="A39" s="3" t="s">
        <v>15</v>
      </c>
      <c r="B39" s="3"/>
      <c r="C39" s="3"/>
      <c r="D39" s="2">
        <v>-10000</v>
      </c>
      <c r="E39" s="2"/>
      <c r="F39" s="2">
        <v>-10000</v>
      </c>
      <c r="G39" s="2">
        <v>-9154.9500000000007</v>
      </c>
      <c r="H39" s="2">
        <v>-5000</v>
      </c>
      <c r="I39" s="2">
        <v>-10043.02</v>
      </c>
    </row>
    <row r="40" spans="1:9" x14ac:dyDescent="0.25">
      <c r="A40" s="3"/>
      <c r="B40" s="3"/>
      <c r="C40" s="3"/>
      <c r="D40" s="5"/>
      <c r="E40" s="5"/>
      <c r="F40" s="5"/>
      <c r="G40" s="5"/>
      <c r="H40" s="5"/>
      <c r="I40" s="5"/>
    </row>
    <row r="41" spans="1:9" x14ac:dyDescent="0.25">
      <c r="A41" s="3" t="s">
        <v>32</v>
      </c>
      <c r="B41" s="3"/>
      <c r="C41" s="3"/>
      <c r="D41" s="5"/>
      <c r="E41" s="5"/>
      <c r="F41" s="5"/>
      <c r="G41" s="5"/>
      <c r="H41" s="5"/>
      <c r="I41" s="5"/>
    </row>
    <row r="42" spans="1:9" x14ac:dyDescent="0.25">
      <c r="A42" s="3"/>
      <c r="B42" s="3" t="s">
        <v>29</v>
      </c>
      <c r="C42" s="3"/>
      <c r="D42" s="5">
        <v>-5000</v>
      </c>
      <c r="E42" s="5"/>
      <c r="F42" s="5">
        <v>-5000</v>
      </c>
      <c r="G42" s="5">
        <v>-2780</v>
      </c>
      <c r="H42" s="5">
        <v>-4000</v>
      </c>
      <c r="I42" s="5">
        <v>-3499.5</v>
      </c>
    </row>
    <row r="43" spans="1:9" x14ac:dyDescent="0.25">
      <c r="A43" s="3"/>
      <c r="B43" s="3" t="s">
        <v>30</v>
      </c>
      <c r="C43" s="3"/>
      <c r="D43" s="5">
        <v>-5000</v>
      </c>
      <c r="E43" s="5"/>
      <c r="F43" s="5">
        <v>-5000</v>
      </c>
      <c r="G43" s="5">
        <v>-900.4</v>
      </c>
      <c r="H43" s="5">
        <v>-5000</v>
      </c>
      <c r="I43" s="5">
        <v>-8897.42</v>
      </c>
    </row>
    <row r="44" spans="1:9" x14ac:dyDescent="0.25">
      <c r="A44" s="3"/>
      <c r="B44" s="3" t="s">
        <v>35</v>
      </c>
      <c r="C44" s="3"/>
      <c r="D44" s="5">
        <v>-6000</v>
      </c>
      <c r="E44" s="5"/>
      <c r="F44" s="5">
        <v>-6000</v>
      </c>
      <c r="G44" s="5">
        <v>-6501.49</v>
      </c>
      <c r="H44" s="5">
        <v>-5000</v>
      </c>
      <c r="I44" s="5">
        <v>-4579.04</v>
      </c>
    </row>
    <row r="45" spans="1:9" x14ac:dyDescent="0.25">
      <c r="A45" s="3"/>
      <c r="B45" s="3" t="s">
        <v>71</v>
      </c>
      <c r="C45" s="3"/>
      <c r="D45" s="5">
        <v>-1500</v>
      </c>
      <c r="E45" s="5"/>
      <c r="F45" s="5"/>
      <c r="G45" s="5"/>
      <c r="H45" s="5"/>
      <c r="I45" s="5"/>
    </row>
    <row r="46" spans="1:9" x14ac:dyDescent="0.25">
      <c r="A46" s="3"/>
      <c r="B46" s="3" t="s">
        <v>55</v>
      </c>
      <c r="C46" s="3"/>
      <c r="D46" s="5"/>
      <c r="E46" s="5"/>
      <c r="F46" s="5"/>
      <c r="G46" s="5">
        <v>-845</v>
      </c>
      <c r="H46" s="5"/>
      <c r="I46" s="5">
        <v>-5448</v>
      </c>
    </row>
    <row r="47" spans="1:9" x14ac:dyDescent="0.25">
      <c r="A47" s="3"/>
      <c r="B47" s="3" t="s">
        <v>66</v>
      </c>
      <c r="C47" s="3"/>
      <c r="D47" s="5"/>
      <c r="E47" s="5"/>
      <c r="F47" s="5"/>
      <c r="G47" s="5">
        <v>-10888.3</v>
      </c>
      <c r="H47" s="5"/>
      <c r="I47" s="5"/>
    </row>
    <row r="48" spans="1:9" x14ac:dyDescent="0.25">
      <c r="A48" s="1"/>
      <c r="B48" s="3"/>
      <c r="C48" s="3"/>
      <c r="D48" s="2">
        <f>SUM(D42:D47)</f>
        <v>-17500</v>
      </c>
      <c r="E48" s="2"/>
      <c r="F48" s="2">
        <f>SUM(F42:F46)</f>
        <v>-16000</v>
      </c>
      <c r="G48" s="2">
        <f>SUM(G42:G47)</f>
        <v>-21915.19</v>
      </c>
      <c r="H48" s="2">
        <f>SUM(H42:H46)</f>
        <v>-14000</v>
      </c>
      <c r="I48" s="2">
        <f>SUM(I42:I46)</f>
        <v>-22423.96</v>
      </c>
    </row>
    <row r="49" spans="1:9" x14ac:dyDescent="0.25">
      <c r="A49" s="1"/>
      <c r="B49" s="3"/>
      <c r="C49" s="3"/>
      <c r="D49" s="5"/>
      <c r="E49" s="5"/>
      <c r="F49" s="5"/>
      <c r="G49" s="5"/>
      <c r="H49" s="5"/>
      <c r="I49" s="5"/>
    </row>
    <row r="50" spans="1:9" x14ac:dyDescent="0.25">
      <c r="A50" s="6" t="s">
        <v>17</v>
      </c>
      <c r="B50" s="3"/>
      <c r="C50" s="3"/>
      <c r="D50" s="7">
        <f>SUM(D14+D23+D33+D35+D37+D39+D48)</f>
        <v>-74800</v>
      </c>
      <c r="E50" s="7"/>
      <c r="F50" s="7">
        <f>SUM(F14+F23+F33+F35+F37+F39+F48)</f>
        <v>-73100</v>
      </c>
      <c r="G50" s="7">
        <f>SUM(G14+G23+G33+G35+G37+G39+G48)</f>
        <v>-65362.180000000008</v>
      </c>
      <c r="H50" s="7">
        <f>SUM(H14+H23+H33+H35+H37+H39+H48)</f>
        <v>-67060</v>
      </c>
      <c r="I50" s="7">
        <f>SUM(I14+I23+I33+I35+I37+I39+I48)</f>
        <v>-71117.209999999992</v>
      </c>
    </row>
    <row r="51" spans="1:9" x14ac:dyDescent="0.25">
      <c r="A51" s="1"/>
      <c r="B51" s="3"/>
      <c r="C51" s="3"/>
      <c r="D51" s="5"/>
      <c r="E51" s="5"/>
      <c r="F51" s="5"/>
      <c r="G51" s="5"/>
      <c r="H51" s="5"/>
      <c r="I51" s="5"/>
    </row>
    <row r="52" spans="1:9" x14ac:dyDescent="0.25">
      <c r="A52" s="1" t="s">
        <v>18</v>
      </c>
      <c r="B52" s="3"/>
      <c r="C52" s="3"/>
      <c r="D52" s="5"/>
      <c r="E52" s="5"/>
      <c r="F52" s="5"/>
      <c r="G52" s="5"/>
      <c r="H52" s="5"/>
      <c r="I52" s="5"/>
    </row>
    <row r="53" spans="1:9" x14ac:dyDescent="0.25">
      <c r="A53" s="3"/>
      <c r="B53" s="3"/>
      <c r="C53" s="3"/>
      <c r="D53" s="5"/>
      <c r="E53" s="5"/>
      <c r="F53" s="5"/>
      <c r="G53" s="5"/>
      <c r="H53" s="5"/>
      <c r="I53" s="5"/>
    </row>
    <row r="54" spans="1:9" x14ac:dyDescent="0.25">
      <c r="A54" s="3"/>
      <c r="B54" s="3" t="s">
        <v>19</v>
      </c>
      <c r="C54" s="3"/>
      <c r="D54" s="5">
        <v>53000</v>
      </c>
      <c r="E54" s="5"/>
      <c r="F54" s="5">
        <v>53000</v>
      </c>
      <c r="G54" s="5">
        <v>54935.75</v>
      </c>
      <c r="H54" s="5">
        <v>50100</v>
      </c>
      <c r="I54" s="5">
        <v>46728.33</v>
      </c>
    </row>
    <row r="55" spans="1:9" x14ac:dyDescent="0.25">
      <c r="A55" s="3"/>
      <c r="B55" s="3" t="s">
        <v>20</v>
      </c>
      <c r="C55" s="3"/>
      <c r="D55" s="5">
        <v>2000</v>
      </c>
      <c r="E55" s="5"/>
      <c r="F55" s="5">
        <v>4000</v>
      </c>
      <c r="G55" s="5">
        <v>3468</v>
      </c>
      <c r="H55" s="5">
        <v>5000</v>
      </c>
      <c r="I55" s="5">
        <v>8340</v>
      </c>
    </row>
    <row r="56" spans="1:9" x14ac:dyDescent="0.25">
      <c r="A56" s="1"/>
      <c r="B56" s="3" t="s">
        <v>42</v>
      </c>
      <c r="C56" s="3"/>
      <c r="D56" s="5">
        <v>500</v>
      </c>
      <c r="E56" s="5"/>
      <c r="F56" s="5">
        <v>500</v>
      </c>
      <c r="G56" s="5">
        <v>2693.07</v>
      </c>
      <c r="H56" s="5">
        <v>500</v>
      </c>
      <c r="I56" s="5">
        <v>657.24</v>
      </c>
    </row>
    <row r="57" spans="1:9" x14ac:dyDescent="0.25">
      <c r="A57" s="1"/>
      <c r="B57" s="3" t="s">
        <v>60</v>
      </c>
      <c r="C57" s="3"/>
      <c r="D57" s="5">
        <v>6000</v>
      </c>
      <c r="E57" s="5"/>
      <c r="F57" s="5">
        <v>6000</v>
      </c>
      <c r="G57" s="5">
        <v>5892.6</v>
      </c>
      <c r="H57" s="5">
        <v>5900</v>
      </c>
      <c r="I57" s="5">
        <v>14360.9</v>
      </c>
    </row>
    <row r="58" spans="1:9" x14ac:dyDescent="0.25">
      <c r="A58" s="1"/>
      <c r="B58" s="3"/>
      <c r="C58" s="3"/>
      <c r="D58" s="5"/>
      <c r="E58" s="5"/>
      <c r="F58" s="5"/>
      <c r="G58" s="5"/>
      <c r="H58" s="5"/>
      <c r="I58" s="5"/>
    </row>
    <row r="59" spans="1:9" x14ac:dyDescent="0.25">
      <c r="A59" s="6" t="s">
        <v>58</v>
      </c>
      <c r="B59" s="8"/>
      <c r="C59" s="8"/>
      <c r="D59" s="7">
        <f>SUM(D54:D58)</f>
        <v>61500</v>
      </c>
      <c r="E59" s="7"/>
      <c r="F59" s="7">
        <f>SUM(F54:F58)</f>
        <v>63500</v>
      </c>
      <c r="G59" s="7">
        <f>SUM(G54:G58)</f>
        <v>66989.42</v>
      </c>
      <c r="H59" s="7">
        <f>SUM(H54:H58)</f>
        <v>61500</v>
      </c>
      <c r="I59" s="7">
        <f>SUM(I54:I58)</f>
        <v>70086.47</v>
      </c>
    </row>
    <row r="60" spans="1:9" x14ac:dyDescent="0.25">
      <c r="A60" s="6" t="s">
        <v>21</v>
      </c>
      <c r="B60" s="8"/>
      <c r="C60" s="8"/>
      <c r="D60" s="7">
        <f>SUM(D50+D59)</f>
        <v>-13300</v>
      </c>
      <c r="E60" s="7"/>
      <c r="F60" s="7">
        <f>SUM(F50+F59)</f>
        <v>-9600</v>
      </c>
      <c r="G60" s="7">
        <f>SUM(G50+G59)</f>
        <v>1627.2399999999907</v>
      </c>
      <c r="H60" s="7">
        <f>SUM(H50+H59)</f>
        <v>-5560</v>
      </c>
      <c r="I60" s="7">
        <f>SUM(I50+I59)</f>
        <v>-1030.7399999999907</v>
      </c>
    </row>
    <row r="61" spans="1:9" x14ac:dyDescent="0.25">
      <c r="A61" s="6"/>
      <c r="B61" s="8"/>
      <c r="C61" s="8"/>
      <c r="D61" s="7"/>
      <c r="E61" s="7"/>
      <c r="F61" s="7"/>
      <c r="G61" s="7"/>
      <c r="H61" s="7"/>
      <c r="I61" s="7"/>
    </row>
    <row r="62" spans="1:9" x14ac:dyDescent="0.25">
      <c r="A62" s="1" t="s">
        <v>22</v>
      </c>
      <c r="B62" s="3"/>
      <c r="C62" s="3"/>
      <c r="D62" s="5"/>
      <c r="E62" s="5"/>
      <c r="F62" s="5"/>
      <c r="G62" s="5"/>
      <c r="H62" s="5"/>
      <c r="I62" s="5"/>
    </row>
    <row r="63" spans="1:9" x14ac:dyDescent="0.25">
      <c r="A63" s="3"/>
      <c r="B63" s="3"/>
      <c r="C63" s="3"/>
      <c r="D63" s="5"/>
      <c r="E63" s="5"/>
      <c r="F63" s="5"/>
      <c r="G63" s="5"/>
      <c r="H63" s="5"/>
      <c r="I63" s="5"/>
    </row>
    <row r="64" spans="1:9" x14ac:dyDescent="0.25">
      <c r="A64" s="3"/>
      <c r="B64" s="3" t="s">
        <v>23</v>
      </c>
      <c r="C64" s="3"/>
      <c r="D64" s="5">
        <v>1500</v>
      </c>
      <c r="E64" s="5"/>
      <c r="F64" s="5">
        <v>1200</v>
      </c>
      <c r="G64" s="5">
        <v>1095</v>
      </c>
      <c r="H64" s="5">
        <v>1200</v>
      </c>
      <c r="I64" s="5">
        <v>1245</v>
      </c>
    </row>
    <row r="65" spans="1:9" x14ac:dyDescent="0.25">
      <c r="A65" s="3"/>
      <c r="B65" s="3" t="s">
        <v>24</v>
      </c>
      <c r="C65" s="3"/>
      <c r="D65" s="5">
        <v>-4200</v>
      </c>
      <c r="E65" s="5"/>
      <c r="F65" s="5">
        <v>-4000</v>
      </c>
      <c r="G65" s="5">
        <v>-3894.55</v>
      </c>
      <c r="H65" s="5">
        <v>-3450</v>
      </c>
      <c r="I65" s="5">
        <v>-3676.64</v>
      </c>
    </row>
    <row r="66" spans="1:9" x14ac:dyDescent="0.25">
      <c r="A66" s="3"/>
      <c r="B66" s="3" t="s">
        <v>25</v>
      </c>
      <c r="C66" s="3"/>
      <c r="D66" s="5">
        <v>-500</v>
      </c>
      <c r="E66" s="5"/>
      <c r="F66" s="5">
        <v>-500</v>
      </c>
      <c r="G66" s="5">
        <v>-4919.67</v>
      </c>
      <c r="H66" s="5">
        <v>-500</v>
      </c>
      <c r="I66" s="5">
        <v>0</v>
      </c>
    </row>
    <row r="67" spans="1:9" x14ac:dyDescent="0.25">
      <c r="A67" s="3"/>
      <c r="B67" s="3"/>
      <c r="C67" s="3"/>
      <c r="D67" s="2">
        <f>SUM(D64:D66)</f>
        <v>-3200</v>
      </c>
      <c r="E67" s="2"/>
      <c r="F67" s="2">
        <f>SUM(F64:F66)</f>
        <v>-3300</v>
      </c>
      <c r="G67" s="2">
        <f>SUM(G64:G66)</f>
        <v>-7719.22</v>
      </c>
      <c r="H67" s="2">
        <f>SUM(H64:H66)</f>
        <v>-2750</v>
      </c>
      <c r="I67" s="2">
        <f>SUM(I64:I66)</f>
        <v>-2431.64</v>
      </c>
    </row>
    <row r="68" spans="1:9" x14ac:dyDescent="0.25">
      <c r="A68" s="3"/>
      <c r="B68" s="3"/>
      <c r="C68" s="3"/>
      <c r="D68" s="5"/>
      <c r="E68" s="5"/>
      <c r="F68" s="5"/>
      <c r="G68" s="5"/>
      <c r="H68" s="5"/>
      <c r="I68" s="5"/>
    </row>
    <row r="69" spans="1:9" x14ac:dyDescent="0.25">
      <c r="A69" s="3" t="s">
        <v>27</v>
      </c>
      <c r="B69" s="3"/>
      <c r="C69" s="3"/>
      <c r="D69" s="5">
        <v>0</v>
      </c>
      <c r="E69" s="5"/>
      <c r="F69" s="5">
        <v>0</v>
      </c>
      <c r="G69" s="5">
        <v>-1810.83</v>
      </c>
      <c r="H69" s="5">
        <v>-413</v>
      </c>
      <c r="I69" s="5">
        <v>-551.45000000000005</v>
      </c>
    </row>
    <row r="70" spans="1:9" x14ac:dyDescent="0.25">
      <c r="A70" s="3"/>
      <c r="B70" s="3"/>
      <c r="C70" s="3"/>
      <c r="D70" s="5"/>
      <c r="E70" s="5"/>
      <c r="F70" s="5"/>
      <c r="G70" s="5"/>
      <c r="H70" s="5"/>
      <c r="I70" s="5"/>
    </row>
    <row r="71" spans="1:9" x14ac:dyDescent="0.25">
      <c r="A71" s="12" t="s">
        <v>26</v>
      </c>
      <c r="B71" s="10"/>
      <c r="C71" s="10"/>
      <c r="D71" s="11">
        <f>SUM(D60+D67)</f>
        <v>-16500</v>
      </c>
      <c r="E71" s="11"/>
      <c r="F71" s="11">
        <f>SUM(F60,F67,F69)</f>
        <v>-12900</v>
      </c>
      <c r="G71" s="11">
        <f>SUM(G60,G67,G69)</f>
        <v>-7902.8100000000095</v>
      </c>
      <c r="H71" s="11">
        <f>SUM(H60,H67,H69)</f>
        <v>-8723</v>
      </c>
      <c r="I71" s="11">
        <f>SUM(I60,I67,I69)</f>
        <v>-4013.8299999999908</v>
      </c>
    </row>
    <row r="72" spans="1:9" x14ac:dyDescent="0.25">
      <c r="A72" s="3"/>
      <c r="B72" s="3"/>
      <c r="C72" s="3"/>
      <c r="D72" s="5"/>
      <c r="E72" s="5"/>
      <c r="F72" s="5"/>
      <c r="G72" s="5"/>
      <c r="H72" s="5"/>
      <c r="I72" s="5"/>
    </row>
    <row r="73" spans="1:9" x14ac:dyDescent="0.25">
      <c r="A73" s="3" t="s">
        <v>56</v>
      </c>
      <c r="B73" s="3"/>
      <c r="C73" s="3"/>
      <c r="D73" s="3"/>
      <c r="E73" s="3"/>
      <c r="F73" s="3"/>
      <c r="G73" s="3"/>
      <c r="H73" s="3"/>
      <c r="I73" s="3"/>
    </row>
    <row r="74" spans="1:9" x14ac:dyDescent="0.25">
      <c r="A74" s="3" t="s">
        <v>67</v>
      </c>
      <c r="B74" s="3"/>
      <c r="C74" s="3"/>
      <c r="D74" s="3"/>
      <c r="E74" s="3"/>
      <c r="F74" s="3"/>
      <c r="G74" s="3"/>
      <c r="H74" s="3"/>
      <c r="I74" s="3"/>
    </row>
    <row r="75" spans="1:9" x14ac:dyDescent="0.25">
      <c r="A75" s="3"/>
      <c r="B75" s="3"/>
      <c r="C75" s="3"/>
      <c r="D75" s="3"/>
      <c r="E75" s="3"/>
      <c r="F75" s="3"/>
      <c r="G75" s="3"/>
      <c r="H75" s="3"/>
      <c r="I75" s="3"/>
    </row>
  </sheetData>
  <phoneticPr fontId="1" type="noConversion"/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5"/>
  <sheetViews>
    <sheetView workbookViewId="0">
      <selection activeCell="J35" sqref="J35"/>
    </sheetView>
  </sheetViews>
  <sheetFormatPr defaultRowHeight="13.2" x14ac:dyDescent="0.25"/>
  <cols>
    <col min="5" max="5" width="10.109375" bestFit="1" customWidth="1"/>
  </cols>
  <sheetData>
    <row r="1" spans="1:9" x14ac:dyDescent="0.25">
      <c r="A1" s="1" t="s">
        <v>82</v>
      </c>
      <c r="B1" s="3"/>
      <c r="C1" s="3"/>
      <c r="D1" s="3"/>
      <c r="E1" s="3"/>
      <c r="F1" s="3"/>
      <c r="G1" s="3"/>
      <c r="H1" s="3"/>
      <c r="I1" s="3"/>
    </row>
    <row r="2" spans="1:9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x14ac:dyDescent="0.25">
      <c r="A3" s="1" t="s">
        <v>0</v>
      </c>
      <c r="B3" s="3"/>
      <c r="C3" s="3"/>
      <c r="D3" s="4"/>
      <c r="E3" s="4" t="s">
        <v>78</v>
      </c>
      <c r="F3" s="4" t="s">
        <v>80</v>
      </c>
      <c r="G3" s="4" t="s">
        <v>79</v>
      </c>
      <c r="H3" s="4" t="s">
        <v>72</v>
      </c>
      <c r="I3" s="4" t="s">
        <v>73</v>
      </c>
    </row>
    <row r="4" spans="1:9" x14ac:dyDescent="0.25">
      <c r="A4" s="1"/>
      <c r="B4" s="3"/>
      <c r="C4" s="3"/>
      <c r="D4" s="3"/>
      <c r="E4" s="3"/>
      <c r="F4" s="3"/>
      <c r="G4" s="3"/>
      <c r="H4" s="3"/>
      <c r="I4" s="3"/>
    </row>
    <row r="5" spans="1:9" x14ac:dyDescent="0.2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9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x14ac:dyDescent="0.25">
      <c r="A7" s="3"/>
      <c r="B7" s="3" t="s">
        <v>2</v>
      </c>
      <c r="C7" s="3"/>
      <c r="D7" s="5"/>
      <c r="E7" s="5">
        <v>-3000</v>
      </c>
      <c r="F7" s="5">
        <v>-3000</v>
      </c>
      <c r="G7" s="5">
        <v>-3000</v>
      </c>
      <c r="H7" s="5">
        <v>-3000</v>
      </c>
      <c r="I7" s="5">
        <v>-3000</v>
      </c>
    </row>
    <row r="8" spans="1:9" x14ac:dyDescent="0.25">
      <c r="A8" s="3"/>
      <c r="B8" s="3" t="s">
        <v>3</v>
      </c>
      <c r="C8" s="3"/>
      <c r="D8" s="5"/>
      <c r="E8" s="5">
        <v>-3000</v>
      </c>
      <c r="F8" s="5">
        <v>-3000</v>
      </c>
      <c r="G8" s="5">
        <v>-3000</v>
      </c>
      <c r="H8" s="5">
        <v>-3000</v>
      </c>
      <c r="I8" s="5">
        <v>-3000</v>
      </c>
    </row>
    <row r="9" spans="1:9" x14ac:dyDescent="0.25">
      <c r="A9" s="3"/>
      <c r="B9" s="3" t="s">
        <v>4</v>
      </c>
      <c r="C9" s="3"/>
      <c r="D9" s="5"/>
      <c r="E9" s="5">
        <v>-1500</v>
      </c>
      <c r="F9" s="5">
        <v>-1500</v>
      </c>
      <c r="G9" s="5">
        <v>-1500</v>
      </c>
      <c r="H9" s="5">
        <v>-1500</v>
      </c>
      <c r="I9" s="5">
        <v>-1500</v>
      </c>
    </row>
    <row r="10" spans="1:9" x14ac:dyDescent="0.25">
      <c r="A10" s="3"/>
      <c r="B10" s="3" t="s">
        <v>77</v>
      </c>
      <c r="C10" s="3"/>
      <c r="D10" s="5"/>
      <c r="E10" s="5">
        <v>-600</v>
      </c>
      <c r="F10" s="5">
        <v>-600</v>
      </c>
      <c r="G10" s="5">
        <v>-600</v>
      </c>
      <c r="H10" s="5">
        <v>-600</v>
      </c>
      <c r="I10" s="5">
        <v>-600</v>
      </c>
    </row>
    <row r="11" spans="1:9" x14ac:dyDescent="0.25">
      <c r="A11" s="3"/>
      <c r="B11" s="3" t="s">
        <v>51</v>
      </c>
      <c r="C11" s="3"/>
      <c r="D11" s="5"/>
      <c r="E11" s="5">
        <v>-3000</v>
      </c>
      <c r="F11" s="5">
        <v>-3000</v>
      </c>
      <c r="G11" s="5">
        <v>-3000</v>
      </c>
      <c r="H11" s="5">
        <v>-3000</v>
      </c>
      <c r="I11" s="5">
        <v>-3000.04</v>
      </c>
    </row>
    <row r="12" spans="1:9" x14ac:dyDescent="0.25">
      <c r="A12" s="3"/>
      <c r="B12" s="3" t="s">
        <v>83</v>
      </c>
      <c r="C12" s="3"/>
      <c r="D12" s="5"/>
      <c r="E12" s="5">
        <v>-3000</v>
      </c>
      <c r="F12" s="5">
        <v>-3000</v>
      </c>
      <c r="G12" s="5">
        <v>-3000</v>
      </c>
      <c r="H12" s="5">
        <v>-3000</v>
      </c>
      <c r="I12" s="5">
        <v>-3000</v>
      </c>
    </row>
    <row r="13" spans="1:9" x14ac:dyDescent="0.25">
      <c r="A13" s="3"/>
      <c r="B13" s="3" t="s">
        <v>5</v>
      </c>
      <c r="C13" s="3"/>
      <c r="D13" s="5"/>
      <c r="E13" s="5">
        <v>-3150</v>
      </c>
      <c r="F13" s="5">
        <v>-2000</v>
      </c>
      <c r="G13" s="5">
        <v>-400</v>
      </c>
      <c r="H13" s="5">
        <v>-2000</v>
      </c>
      <c r="I13" s="5">
        <v>0</v>
      </c>
    </row>
    <row r="14" spans="1:9" x14ac:dyDescent="0.25">
      <c r="A14" s="3"/>
      <c r="B14" s="3"/>
      <c r="C14" s="3"/>
      <c r="D14" s="2"/>
      <c r="E14" s="2">
        <f>SUM(E7:E13)</f>
        <v>-17250</v>
      </c>
      <c r="F14" s="2">
        <f t="shared" ref="F14:I14" si="0">SUM(F7:F13)</f>
        <v>-16100</v>
      </c>
      <c r="G14" s="2">
        <f t="shared" si="0"/>
        <v>-14500</v>
      </c>
      <c r="H14" s="2">
        <f t="shared" si="0"/>
        <v>-16100</v>
      </c>
      <c r="I14" s="2">
        <f t="shared" si="0"/>
        <v>-14100.04</v>
      </c>
    </row>
    <row r="15" spans="1:9" x14ac:dyDescent="0.25">
      <c r="A15" s="3"/>
      <c r="B15" s="3"/>
      <c r="C15" s="3"/>
      <c r="D15" s="2"/>
      <c r="E15" s="2"/>
      <c r="F15" s="2"/>
      <c r="G15" s="2"/>
      <c r="H15" s="2"/>
      <c r="I15" s="2"/>
    </row>
    <row r="16" spans="1:9" x14ac:dyDescent="0.25">
      <c r="A16" s="3" t="s">
        <v>6</v>
      </c>
      <c r="B16" s="3"/>
      <c r="C16" s="3"/>
      <c r="D16" s="5"/>
      <c r="E16" s="5"/>
      <c r="F16" s="5"/>
      <c r="G16" s="5"/>
      <c r="H16" s="5"/>
      <c r="I16" s="5"/>
    </row>
    <row r="17" spans="1:9" x14ac:dyDescent="0.25">
      <c r="A17" s="3"/>
      <c r="B17" s="3" t="s">
        <v>7</v>
      </c>
      <c r="C17" s="3"/>
      <c r="D17" s="5"/>
      <c r="E17" s="5">
        <v>-22.19</v>
      </c>
      <c r="F17" s="5">
        <v>-500</v>
      </c>
      <c r="G17" s="5">
        <v>-38.57</v>
      </c>
      <c r="H17" s="5">
        <v>-500</v>
      </c>
      <c r="I17" s="5">
        <v>-29.95</v>
      </c>
    </row>
    <row r="18" spans="1:9" x14ac:dyDescent="0.25">
      <c r="A18" s="3"/>
      <c r="B18" s="3" t="s">
        <v>34</v>
      </c>
      <c r="C18" s="3"/>
      <c r="D18" s="5"/>
      <c r="E18" s="5">
        <v>-3940</v>
      </c>
      <c r="F18" s="5">
        <v>-4200</v>
      </c>
      <c r="G18" s="5">
        <v>-2940</v>
      </c>
      <c r="H18" s="5">
        <v>-4200</v>
      </c>
      <c r="I18" s="5">
        <v>-3400</v>
      </c>
    </row>
    <row r="19" spans="1:9" x14ac:dyDescent="0.25">
      <c r="A19" s="3"/>
      <c r="B19" s="3" t="s">
        <v>28</v>
      </c>
      <c r="C19" s="3"/>
      <c r="D19" s="5"/>
      <c r="E19" s="5">
        <v>-4498.74</v>
      </c>
      <c r="F19" s="5">
        <v>-3000</v>
      </c>
      <c r="G19" s="5">
        <v>-3243</v>
      </c>
      <c r="H19" s="5">
        <v>-3000</v>
      </c>
      <c r="I19" s="5">
        <v>-3586.02</v>
      </c>
    </row>
    <row r="20" spans="1:9" x14ac:dyDescent="0.25">
      <c r="A20" s="3"/>
      <c r="B20" s="3" t="s">
        <v>36</v>
      </c>
      <c r="C20" s="3"/>
      <c r="D20" s="5"/>
      <c r="E20" s="5">
        <v>-1300</v>
      </c>
      <c r="F20" s="5">
        <v>-3000</v>
      </c>
      <c r="G20" s="5">
        <v>-3736</v>
      </c>
      <c r="H20" s="5">
        <v>-2000</v>
      </c>
      <c r="I20" s="5">
        <v>-4137.6000000000004</v>
      </c>
    </row>
    <row r="21" spans="1:9" x14ac:dyDescent="0.25">
      <c r="A21" s="3"/>
      <c r="B21" s="3" t="s">
        <v>8</v>
      </c>
      <c r="C21" s="3"/>
      <c r="D21" s="5"/>
      <c r="E21" s="5">
        <v>-305.89999999999998</v>
      </c>
      <c r="F21" s="5">
        <v>-3000</v>
      </c>
      <c r="G21" s="5">
        <v>-926.55</v>
      </c>
      <c r="H21" s="5">
        <v>-3000</v>
      </c>
      <c r="I21" s="5">
        <v>-488.98</v>
      </c>
    </row>
    <row r="22" spans="1:9" x14ac:dyDescent="0.25">
      <c r="A22" s="3"/>
      <c r="B22" s="3" t="s">
        <v>9</v>
      </c>
      <c r="C22" s="3"/>
      <c r="D22" s="5"/>
      <c r="E22" s="5">
        <v>-1151.4000000000001</v>
      </c>
      <c r="F22" s="5">
        <v>-2000</v>
      </c>
      <c r="G22" s="5">
        <v>-1231.95</v>
      </c>
      <c r="H22" s="5">
        <v>-2000</v>
      </c>
      <c r="I22" s="5">
        <v>-2022.65</v>
      </c>
    </row>
    <row r="23" spans="1:9" x14ac:dyDescent="0.25">
      <c r="A23" s="3"/>
      <c r="B23" s="3"/>
      <c r="C23" s="3"/>
      <c r="D23" s="2"/>
      <c r="E23" s="2">
        <f>SUM(E17:E22)</f>
        <v>-11218.23</v>
      </c>
      <c r="F23" s="2">
        <f t="shared" ref="F23:I23" si="1">SUM(F17:F22)</f>
        <v>-15700</v>
      </c>
      <c r="G23" s="2">
        <f t="shared" si="1"/>
        <v>-12116.07</v>
      </c>
      <c r="H23" s="2">
        <f t="shared" si="1"/>
        <v>-14700</v>
      </c>
      <c r="I23" s="2">
        <f t="shared" si="1"/>
        <v>-13665.199999999999</v>
      </c>
    </row>
    <row r="24" spans="1:9" x14ac:dyDescent="0.25">
      <c r="A24" s="3"/>
      <c r="B24" s="3"/>
      <c r="C24" s="3"/>
      <c r="D24" s="5"/>
      <c r="E24" s="5"/>
      <c r="F24" s="5"/>
      <c r="G24" s="5"/>
      <c r="H24" s="5"/>
      <c r="I24" s="5"/>
    </row>
    <row r="25" spans="1:9" x14ac:dyDescent="0.25">
      <c r="A25" s="3" t="s">
        <v>10</v>
      </c>
      <c r="B25" s="3"/>
      <c r="C25" s="3"/>
      <c r="D25" s="5"/>
      <c r="E25" s="5"/>
      <c r="F25" s="5"/>
      <c r="G25" s="5"/>
      <c r="H25" s="5"/>
      <c r="I25" s="5"/>
    </row>
    <row r="26" spans="1:9" x14ac:dyDescent="0.25">
      <c r="A26" s="3"/>
      <c r="B26" s="3" t="s">
        <v>11</v>
      </c>
      <c r="C26" s="3"/>
      <c r="D26" s="5"/>
      <c r="E26" s="5">
        <v>-716.49</v>
      </c>
      <c r="F26" s="5">
        <v>-750</v>
      </c>
      <c r="G26" s="5">
        <v>-698.64</v>
      </c>
      <c r="H26" s="5">
        <v>-850</v>
      </c>
      <c r="I26" s="5">
        <v>-694.29</v>
      </c>
    </row>
    <row r="27" spans="1:9" x14ac:dyDescent="0.25">
      <c r="A27" s="3"/>
      <c r="B27" s="3" t="s">
        <v>12</v>
      </c>
      <c r="C27" s="3"/>
      <c r="D27" s="5"/>
      <c r="E27" s="5">
        <v>-1079.8800000000001</v>
      </c>
      <c r="F27" s="5">
        <v>-1200</v>
      </c>
      <c r="G27" s="5">
        <v>-1116.77</v>
      </c>
      <c r="H27" s="5">
        <v>-1200</v>
      </c>
      <c r="I27" s="5">
        <v>-1144.04</v>
      </c>
    </row>
    <row r="28" spans="1:9" x14ac:dyDescent="0.25">
      <c r="A28" s="3"/>
      <c r="B28" s="3" t="s">
        <v>13</v>
      </c>
      <c r="C28" s="3"/>
      <c r="D28" s="5"/>
      <c r="E28" s="5">
        <v>-2871.7</v>
      </c>
      <c r="F28" s="5">
        <v>-2500</v>
      </c>
      <c r="G28" s="5">
        <v>-2572.0700000000002</v>
      </c>
      <c r="H28" s="5">
        <v>-2500</v>
      </c>
      <c r="I28" s="5">
        <v>-2835.81</v>
      </c>
    </row>
    <row r="29" spans="1:9" x14ac:dyDescent="0.25">
      <c r="A29" s="3"/>
      <c r="B29" s="3" t="s">
        <v>39</v>
      </c>
      <c r="C29" s="3"/>
      <c r="D29" s="5"/>
      <c r="E29" s="5">
        <v>-837.84</v>
      </c>
      <c r="F29" s="5">
        <v>-900</v>
      </c>
      <c r="G29" s="5">
        <v>-875.4</v>
      </c>
      <c r="H29" s="5">
        <v>-850</v>
      </c>
      <c r="I29" s="5">
        <v>-860.2</v>
      </c>
    </row>
    <row r="30" spans="1:9" x14ac:dyDescent="0.25">
      <c r="A30" s="3"/>
      <c r="B30" s="3" t="s">
        <v>38</v>
      </c>
      <c r="C30" s="3"/>
      <c r="D30" s="5"/>
      <c r="E30" s="5">
        <v>-2239.16</v>
      </c>
      <c r="F30" s="5">
        <v>-1000</v>
      </c>
      <c r="G30" s="5">
        <v>-1877.6</v>
      </c>
      <c r="H30" s="5">
        <v>-1000</v>
      </c>
      <c r="I30" s="5">
        <v>-1866.1</v>
      </c>
    </row>
    <row r="31" spans="1:9" x14ac:dyDescent="0.25">
      <c r="A31" s="3"/>
      <c r="B31" s="3" t="s">
        <v>14</v>
      </c>
      <c r="C31" s="3"/>
      <c r="D31" s="5"/>
      <c r="E31" s="5">
        <v>-225.22</v>
      </c>
      <c r="F31" s="5">
        <v>-500</v>
      </c>
      <c r="G31" s="5">
        <v>-1375.35</v>
      </c>
      <c r="H31" s="5">
        <v>-1000</v>
      </c>
      <c r="I31" s="5">
        <v>-397.72</v>
      </c>
    </row>
    <row r="32" spans="1:9" x14ac:dyDescent="0.25">
      <c r="A32" s="3"/>
      <c r="B32" s="3" t="s">
        <v>43</v>
      </c>
      <c r="C32" s="3"/>
      <c r="D32" s="5"/>
      <c r="E32" s="5">
        <v>-450.04</v>
      </c>
      <c r="F32" s="5">
        <v>-1500</v>
      </c>
      <c r="G32" s="5">
        <v>-1589.94</v>
      </c>
      <c r="H32" s="5">
        <v>-1500</v>
      </c>
      <c r="I32" s="5">
        <v>-451.11</v>
      </c>
    </row>
    <row r="33" spans="1:9" x14ac:dyDescent="0.25">
      <c r="A33" s="3"/>
      <c r="B33" s="3"/>
      <c r="C33" s="3"/>
      <c r="D33" s="2"/>
      <c r="E33" s="2">
        <f>SUM(E26:E32)</f>
        <v>-8420.33</v>
      </c>
      <c r="F33" s="2">
        <f t="shared" ref="F33:I33" si="2">SUM(F26:F32)</f>
        <v>-8350</v>
      </c>
      <c r="G33" s="2">
        <f t="shared" si="2"/>
        <v>-10105.77</v>
      </c>
      <c r="H33" s="2">
        <f t="shared" si="2"/>
        <v>-8900</v>
      </c>
      <c r="I33" s="2">
        <f t="shared" si="2"/>
        <v>-8249.2699999999986</v>
      </c>
    </row>
    <row r="34" spans="1:9" x14ac:dyDescent="0.25">
      <c r="A34" s="3"/>
      <c r="B34" s="3"/>
      <c r="C34" s="3"/>
      <c r="D34" s="5"/>
      <c r="E34" s="5"/>
      <c r="F34" s="5"/>
      <c r="G34" s="5"/>
      <c r="H34" s="5"/>
      <c r="I34" s="5"/>
    </row>
    <row r="35" spans="1:9" x14ac:dyDescent="0.25">
      <c r="A35" s="3" t="s">
        <v>31</v>
      </c>
      <c r="B35" s="3"/>
      <c r="C35" s="3"/>
      <c r="D35" s="2"/>
      <c r="E35" s="2">
        <v>-4942.1000000000004</v>
      </c>
      <c r="F35" s="2">
        <v>-5000</v>
      </c>
      <c r="G35" s="2">
        <v>-3218.82</v>
      </c>
      <c r="H35" s="2">
        <v>-3000</v>
      </c>
      <c r="I35" s="2">
        <v>-912.55</v>
      </c>
    </row>
    <row r="36" spans="1:9" x14ac:dyDescent="0.25">
      <c r="A36" s="3"/>
      <c r="B36" s="3"/>
      <c r="C36" s="3"/>
      <c r="D36" s="5"/>
      <c r="E36" s="5"/>
      <c r="F36" s="5"/>
      <c r="G36" s="5"/>
      <c r="H36" s="5"/>
      <c r="I36" s="5"/>
    </row>
    <row r="37" spans="1:9" x14ac:dyDescent="0.25">
      <c r="A37" s="3" t="s">
        <v>16</v>
      </c>
      <c r="B37" s="3"/>
      <c r="C37" s="3"/>
      <c r="D37" s="2"/>
      <c r="E37" s="2">
        <v>0</v>
      </c>
      <c r="F37" s="2">
        <v>-2000</v>
      </c>
      <c r="G37" s="2">
        <v>0</v>
      </c>
      <c r="H37" s="2">
        <v>-2000</v>
      </c>
      <c r="I37" s="2">
        <v>0</v>
      </c>
    </row>
    <row r="38" spans="1:9" x14ac:dyDescent="0.25">
      <c r="A38" s="3"/>
      <c r="B38" s="3"/>
      <c r="C38" s="3"/>
      <c r="D38" s="5"/>
      <c r="E38" s="5"/>
      <c r="F38" s="5"/>
      <c r="G38" s="5"/>
      <c r="H38" s="5"/>
      <c r="I38" s="5"/>
    </row>
    <row r="39" spans="1:9" x14ac:dyDescent="0.25">
      <c r="A39" s="3" t="s">
        <v>15</v>
      </c>
      <c r="B39" s="3"/>
      <c r="C39" s="3"/>
      <c r="D39" s="2"/>
      <c r="E39" s="2">
        <v>0</v>
      </c>
      <c r="F39" s="2">
        <v>-10000</v>
      </c>
      <c r="G39" s="2">
        <v>-1990.07</v>
      </c>
      <c r="H39" s="2">
        <v>-10000</v>
      </c>
      <c r="I39" s="2">
        <v>-6241.9</v>
      </c>
    </row>
    <row r="40" spans="1:9" x14ac:dyDescent="0.25">
      <c r="A40" s="3"/>
      <c r="B40" s="3"/>
      <c r="C40" s="3"/>
      <c r="D40" s="5"/>
      <c r="E40" s="5"/>
      <c r="F40" s="5"/>
      <c r="G40" s="5"/>
      <c r="H40" s="5"/>
      <c r="I40" s="5"/>
    </row>
    <row r="41" spans="1:9" x14ac:dyDescent="0.25">
      <c r="A41" s="3" t="s">
        <v>32</v>
      </c>
      <c r="B41" s="3"/>
      <c r="C41" s="3"/>
      <c r="D41" s="5"/>
      <c r="E41" s="5"/>
      <c r="F41" s="5"/>
      <c r="G41" s="5"/>
      <c r="H41" s="5"/>
      <c r="I41" s="5"/>
    </row>
    <row r="42" spans="1:9" x14ac:dyDescent="0.25">
      <c r="A42" s="3"/>
      <c r="B42" s="3" t="s">
        <v>29</v>
      </c>
      <c r="C42" s="3"/>
      <c r="D42" s="5"/>
      <c r="E42" s="5">
        <v>-4818.8</v>
      </c>
      <c r="F42" s="5">
        <v>-5000</v>
      </c>
      <c r="G42" s="5">
        <v>-4164.72</v>
      </c>
      <c r="H42" s="5">
        <v>-5000</v>
      </c>
      <c r="I42" s="5">
        <v>-4163.5</v>
      </c>
    </row>
    <row r="43" spans="1:9" x14ac:dyDescent="0.25">
      <c r="A43" s="3"/>
      <c r="B43" s="3" t="s">
        <v>30</v>
      </c>
      <c r="C43" s="3"/>
      <c r="D43" s="5"/>
      <c r="E43" s="5">
        <v>-4465.2</v>
      </c>
      <c r="F43" s="5">
        <v>-5000</v>
      </c>
      <c r="G43" s="5">
        <v>-7784.65</v>
      </c>
      <c r="H43" s="5">
        <v>-5000</v>
      </c>
      <c r="I43" s="5">
        <v>-4436.4399999999996</v>
      </c>
    </row>
    <row r="44" spans="1:9" x14ac:dyDescent="0.25">
      <c r="A44" s="3"/>
      <c r="B44" s="3" t="s">
        <v>74</v>
      </c>
      <c r="C44" s="3"/>
      <c r="D44" s="5"/>
      <c r="E44" s="5">
        <v>-1025.5</v>
      </c>
      <c r="F44" s="5">
        <v>-600</v>
      </c>
      <c r="G44" s="5">
        <v>-736.3</v>
      </c>
      <c r="H44" s="5"/>
      <c r="I44" s="5">
        <v>-570.4</v>
      </c>
    </row>
    <row r="45" spans="1:9" x14ac:dyDescent="0.25">
      <c r="A45" s="3"/>
      <c r="B45" s="3" t="s">
        <v>35</v>
      </c>
      <c r="C45" s="3"/>
      <c r="D45" s="5"/>
      <c r="E45" s="5">
        <v>-10445.85</v>
      </c>
      <c r="F45" s="5">
        <v>-8000</v>
      </c>
      <c r="G45" s="5">
        <v>-9357.15</v>
      </c>
      <c r="H45" s="5">
        <v>-6000</v>
      </c>
      <c r="I45" s="5">
        <v>-6254.7</v>
      </c>
    </row>
    <row r="46" spans="1:9" x14ac:dyDescent="0.25">
      <c r="A46" s="3"/>
      <c r="B46" s="3" t="s">
        <v>75</v>
      </c>
      <c r="C46" s="3"/>
      <c r="D46" s="5"/>
      <c r="E46" s="5">
        <v>-2240</v>
      </c>
      <c r="F46" s="5">
        <v>-2000</v>
      </c>
      <c r="G46" s="5">
        <v>-450.01</v>
      </c>
      <c r="H46" s="5">
        <v>-1500</v>
      </c>
      <c r="I46" s="5">
        <v>-1021.1</v>
      </c>
    </row>
    <row r="47" spans="1:9" x14ac:dyDescent="0.25">
      <c r="A47" s="3"/>
      <c r="B47" s="3" t="s">
        <v>76</v>
      </c>
      <c r="C47" s="3"/>
      <c r="D47" s="5"/>
      <c r="E47" s="5">
        <v>-539.88</v>
      </c>
      <c r="F47" s="5"/>
      <c r="G47" s="5">
        <v>0</v>
      </c>
      <c r="H47" s="5"/>
      <c r="I47" s="5">
        <v>-66.47</v>
      </c>
    </row>
    <row r="48" spans="1:9" x14ac:dyDescent="0.25">
      <c r="A48" s="1"/>
      <c r="B48" s="3"/>
      <c r="C48" s="3"/>
      <c r="D48" s="2"/>
      <c r="E48" s="2">
        <f>SUM(E42:E47)</f>
        <v>-23535.23</v>
      </c>
      <c r="F48" s="2">
        <f>SUM(F42:F47)</f>
        <v>-20600</v>
      </c>
      <c r="G48" s="2">
        <f>SUM(G42:G47)</f>
        <v>-22492.829999999998</v>
      </c>
      <c r="H48" s="2">
        <f>SUM(H42:H46)</f>
        <v>-17500</v>
      </c>
      <c r="I48" s="2">
        <f>SUM(I42:I47)</f>
        <v>-16512.609999999997</v>
      </c>
    </row>
    <row r="49" spans="1:9" x14ac:dyDescent="0.25">
      <c r="A49" s="1"/>
      <c r="B49" s="3"/>
      <c r="C49" s="3"/>
      <c r="D49" s="5"/>
      <c r="E49" s="5"/>
      <c r="F49" s="5"/>
      <c r="G49" s="5"/>
      <c r="H49" s="5"/>
      <c r="I49" s="5"/>
    </row>
    <row r="50" spans="1:9" x14ac:dyDescent="0.25">
      <c r="A50" s="6" t="s">
        <v>17</v>
      </c>
      <c r="B50" s="3"/>
      <c r="C50" s="3"/>
      <c r="D50" s="7"/>
      <c r="E50" s="7">
        <f>SUM(E14,E23,E33,E35,E37,E39,E48)</f>
        <v>-65365.89</v>
      </c>
      <c r="F50" s="7">
        <f>SUM(F14+F23+F33+F35+F37+F39+F48)</f>
        <v>-77750</v>
      </c>
      <c r="G50" s="7">
        <f>SUM(G14+G23+G33+G35+G37+G39+G48)</f>
        <v>-64423.56</v>
      </c>
      <c r="H50" s="7">
        <f>SUM(H14+H23+H33+H35+H37+H39+H48)</f>
        <v>-72200</v>
      </c>
      <c r="I50" s="7">
        <f>SUM(I14+I23+I33+I35+I37+I39+I48)</f>
        <v>-59681.569999999992</v>
      </c>
    </row>
    <row r="51" spans="1:9" x14ac:dyDescent="0.25">
      <c r="A51" s="1"/>
      <c r="B51" s="3"/>
      <c r="C51" s="3"/>
      <c r="D51" s="5"/>
      <c r="E51" s="5"/>
      <c r="F51" s="5"/>
      <c r="G51" s="5"/>
      <c r="H51" s="5"/>
      <c r="I51" s="5"/>
    </row>
    <row r="52" spans="1:9" x14ac:dyDescent="0.25">
      <c r="A52" s="1" t="s">
        <v>18</v>
      </c>
      <c r="B52" s="3"/>
      <c r="C52" s="3"/>
      <c r="D52" s="5"/>
      <c r="E52" s="5"/>
      <c r="F52" s="5"/>
      <c r="G52" s="5"/>
      <c r="H52" s="5"/>
      <c r="I52" s="5"/>
    </row>
    <row r="53" spans="1:9" x14ac:dyDescent="0.25">
      <c r="A53" s="3"/>
      <c r="B53" s="3"/>
      <c r="C53" s="3"/>
      <c r="D53" s="5"/>
      <c r="E53" s="5"/>
      <c r="F53" s="5"/>
      <c r="G53" s="5"/>
      <c r="H53" s="5"/>
      <c r="I53" s="5"/>
    </row>
    <row r="54" spans="1:9" x14ac:dyDescent="0.25">
      <c r="A54" s="3"/>
      <c r="B54" s="3" t="s">
        <v>19</v>
      </c>
      <c r="C54" s="3"/>
      <c r="D54" s="5"/>
      <c r="E54" s="5">
        <v>59768.13</v>
      </c>
      <c r="F54" s="5">
        <v>58000</v>
      </c>
      <c r="G54" s="5">
        <v>55099.02</v>
      </c>
      <c r="H54" s="5">
        <v>53000</v>
      </c>
      <c r="I54" s="5">
        <v>56987.07</v>
      </c>
    </row>
    <row r="55" spans="1:9" x14ac:dyDescent="0.25">
      <c r="A55" s="3"/>
      <c r="B55" s="3" t="s">
        <v>20</v>
      </c>
      <c r="C55" s="3"/>
      <c r="D55" s="5"/>
      <c r="E55" s="5">
        <v>1450.72</v>
      </c>
      <c r="F55" s="5">
        <v>2000</v>
      </c>
      <c r="G55" s="5">
        <v>1959.84</v>
      </c>
      <c r="H55" s="5">
        <v>2000</v>
      </c>
      <c r="I55" s="5">
        <v>1600.96</v>
      </c>
    </row>
    <row r="56" spans="1:9" x14ac:dyDescent="0.25">
      <c r="A56" s="1"/>
      <c r="B56" s="3" t="s">
        <v>42</v>
      </c>
      <c r="C56" s="3"/>
      <c r="D56" s="5"/>
      <c r="E56" s="5">
        <v>510.38</v>
      </c>
      <c r="F56" s="5">
        <v>500</v>
      </c>
      <c r="G56" s="5">
        <v>907.08</v>
      </c>
      <c r="H56" s="5">
        <v>500</v>
      </c>
      <c r="I56" s="5">
        <v>433.99</v>
      </c>
    </row>
    <row r="57" spans="1:9" x14ac:dyDescent="0.25">
      <c r="A57" s="1"/>
      <c r="B57" s="3" t="s">
        <v>60</v>
      </c>
      <c r="C57" s="3"/>
      <c r="D57" s="5"/>
      <c r="E57" s="5">
        <v>6393.1</v>
      </c>
      <c r="F57" s="5">
        <v>6000</v>
      </c>
      <c r="G57" s="5">
        <v>6086.5</v>
      </c>
      <c r="H57" s="5">
        <v>6000</v>
      </c>
      <c r="I57" s="5">
        <v>6106.8</v>
      </c>
    </row>
    <row r="58" spans="1:9" x14ac:dyDescent="0.25">
      <c r="A58" s="1"/>
      <c r="B58" s="3"/>
      <c r="C58" s="3"/>
      <c r="D58" s="5"/>
      <c r="E58" s="5"/>
      <c r="F58" s="5"/>
      <c r="G58" s="5"/>
      <c r="H58" s="5"/>
      <c r="I58" s="5"/>
    </row>
    <row r="59" spans="1:9" x14ac:dyDescent="0.25">
      <c r="A59" s="6" t="s">
        <v>58</v>
      </c>
      <c r="B59" s="8"/>
      <c r="C59" s="8"/>
      <c r="D59" s="7"/>
      <c r="E59" s="7">
        <f>SUM(E54:E58)</f>
        <v>68122.33</v>
      </c>
      <c r="F59" s="7">
        <f t="shared" ref="F59:I59" si="3">SUM(F54:F58)</f>
        <v>66500</v>
      </c>
      <c r="G59" s="7">
        <f t="shared" si="3"/>
        <v>64052.439999999995</v>
      </c>
      <c r="H59" s="7">
        <f t="shared" si="3"/>
        <v>61500</v>
      </c>
      <c r="I59" s="7">
        <f t="shared" si="3"/>
        <v>65128.82</v>
      </c>
    </row>
    <row r="60" spans="1:9" x14ac:dyDescent="0.25">
      <c r="A60" s="6" t="s">
        <v>21</v>
      </c>
      <c r="B60" s="8"/>
      <c r="C60" s="8"/>
      <c r="D60" s="7"/>
      <c r="E60" s="7">
        <f>SUM(E50+E59)</f>
        <v>2756.4400000000023</v>
      </c>
      <c r="F60" s="7">
        <f t="shared" ref="F60:I60" si="4">SUM(F50+F59)</f>
        <v>-11250</v>
      </c>
      <c r="G60" s="7">
        <f t="shared" si="4"/>
        <v>-371.12000000000262</v>
      </c>
      <c r="H60" s="7">
        <f t="shared" si="4"/>
        <v>-10700</v>
      </c>
      <c r="I60" s="7">
        <f t="shared" si="4"/>
        <v>5447.2500000000073</v>
      </c>
    </row>
    <row r="61" spans="1:9" x14ac:dyDescent="0.25">
      <c r="A61" s="6"/>
      <c r="B61" s="8"/>
      <c r="C61" s="8"/>
      <c r="D61" s="7"/>
      <c r="E61" s="7"/>
      <c r="F61" s="7"/>
      <c r="G61" s="7"/>
      <c r="H61" s="7"/>
      <c r="I61" s="7"/>
    </row>
    <row r="62" spans="1:9" x14ac:dyDescent="0.25">
      <c r="A62" s="1" t="s">
        <v>22</v>
      </c>
      <c r="B62" s="3"/>
      <c r="C62" s="3"/>
      <c r="D62" s="5"/>
      <c r="E62" s="5"/>
      <c r="F62" s="5"/>
      <c r="G62" s="5"/>
      <c r="H62" s="5"/>
      <c r="I62" s="5"/>
    </row>
    <row r="63" spans="1:9" x14ac:dyDescent="0.25">
      <c r="A63" s="3"/>
      <c r="B63" s="3"/>
      <c r="C63" s="3"/>
      <c r="D63" s="5"/>
      <c r="E63" s="5"/>
      <c r="F63" s="5"/>
      <c r="G63" s="5"/>
      <c r="H63" s="5"/>
      <c r="I63" s="5"/>
    </row>
    <row r="64" spans="1:9" x14ac:dyDescent="0.25">
      <c r="A64" s="3"/>
      <c r="B64" s="3" t="s">
        <v>23</v>
      </c>
      <c r="C64" s="3"/>
      <c r="D64" s="5"/>
      <c r="E64" s="5">
        <v>1675</v>
      </c>
      <c r="F64" s="5">
        <v>1500</v>
      </c>
      <c r="G64" s="5">
        <v>1575</v>
      </c>
      <c r="H64" s="5">
        <v>1500</v>
      </c>
      <c r="I64" s="5">
        <v>1345</v>
      </c>
    </row>
    <row r="65" spans="1:9" x14ac:dyDescent="0.25">
      <c r="A65" s="3"/>
      <c r="B65" s="3" t="s">
        <v>24</v>
      </c>
      <c r="C65" s="3"/>
      <c r="D65" s="5"/>
      <c r="E65" s="5">
        <v>-4148.3599999999997</v>
      </c>
      <c r="F65" s="5">
        <v>-4200</v>
      </c>
      <c r="G65" s="5">
        <v>-4134.3599999999997</v>
      </c>
      <c r="H65" s="5">
        <v>-4200</v>
      </c>
      <c r="I65" s="5">
        <v>-4058.96</v>
      </c>
    </row>
    <row r="66" spans="1:9" x14ac:dyDescent="0.25">
      <c r="A66" s="3"/>
      <c r="B66" s="3" t="s">
        <v>25</v>
      </c>
      <c r="C66" s="3"/>
      <c r="D66" s="5"/>
      <c r="E66" s="5"/>
      <c r="F66" s="5">
        <v>-500</v>
      </c>
      <c r="G66" s="5">
        <v>-729.33</v>
      </c>
      <c r="H66" s="5">
        <v>-500</v>
      </c>
      <c r="I66" s="5">
        <v>-1447.92</v>
      </c>
    </row>
    <row r="67" spans="1:9" x14ac:dyDescent="0.25">
      <c r="A67" s="3"/>
      <c r="B67" s="3"/>
      <c r="C67" s="3"/>
      <c r="D67" s="2"/>
      <c r="E67" s="2">
        <f>SUM(E64:E66)</f>
        <v>-2473.3599999999997</v>
      </c>
      <c r="F67" s="2">
        <f t="shared" ref="F67:I67" si="5">SUM(F64:F66)</f>
        <v>-3200</v>
      </c>
      <c r="G67" s="2">
        <f t="shared" si="5"/>
        <v>-3288.6899999999996</v>
      </c>
      <c r="H67" s="2">
        <f t="shared" si="5"/>
        <v>-3200</v>
      </c>
      <c r="I67" s="2">
        <f t="shared" si="5"/>
        <v>-4161.88</v>
      </c>
    </row>
    <row r="68" spans="1:9" x14ac:dyDescent="0.25">
      <c r="A68" s="3"/>
      <c r="B68" s="3"/>
      <c r="C68" s="3"/>
      <c r="D68" s="5"/>
      <c r="E68" s="5"/>
      <c r="F68" s="5"/>
      <c r="G68" s="5"/>
      <c r="H68" s="5"/>
      <c r="I68" s="5"/>
    </row>
    <row r="69" spans="1:9" x14ac:dyDescent="0.25">
      <c r="A69" s="3" t="s">
        <v>27</v>
      </c>
      <c r="B69" s="3"/>
      <c r="C69" s="3"/>
      <c r="D69" s="5"/>
      <c r="E69" s="5">
        <v>0</v>
      </c>
      <c r="F69" s="5">
        <v>0</v>
      </c>
      <c r="G69" s="5"/>
      <c r="H69" s="5">
        <v>0</v>
      </c>
      <c r="I69" s="5">
        <v>-734.5</v>
      </c>
    </row>
    <row r="70" spans="1:9" x14ac:dyDescent="0.25">
      <c r="A70" s="3"/>
      <c r="B70" s="3"/>
      <c r="C70" s="3"/>
      <c r="D70" s="5"/>
      <c r="E70" s="5"/>
      <c r="F70" s="5"/>
      <c r="G70" s="5"/>
      <c r="H70" s="5"/>
      <c r="I70" s="5"/>
    </row>
    <row r="71" spans="1:9" x14ac:dyDescent="0.25">
      <c r="A71" s="12" t="s">
        <v>26</v>
      </c>
      <c r="B71" s="10"/>
      <c r="C71" s="10"/>
      <c r="D71" s="11"/>
      <c r="E71" s="11">
        <f>SUM(E60+E67)</f>
        <v>283.08000000000266</v>
      </c>
      <c r="F71" s="11">
        <f>SUM(F60+F67)</f>
        <v>-14450</v>
      </c>
      <c r="G71" s="11">
        <f>SUM(G60+G67)</f>
        <v>-3659.8100000000022</v>
      </c>
      <c r="H71" s="11">
        <f>SUM(H60,H67,H69)</f>
        <v>-13900</v>
      </c>
      <c r="I71" s="11">
        <f>SUM(I60,I67,I69)</f>
        <v>550.87000000000717</v>
      </c>
    </row>
    <row r="72" spans="1:9" x14ac:dyDescent="0.25">
      <c r="A72" s="3"/>
      <c r="B72" s="3"/>
      <c r="C72" s="3"/>
      <c r="D72" s="5"/>
      <c r="E72" s="5"/>
      <c r="F72" s="5"/>
      <c r="G72" s="5"/>
      <c r="H72" s="5"/>
      <c r="I72" s="5"/>
    </row>
    <row r="73" spans="1:9" x14ac:dyDescent="0.25">
      <c r="A73" s="3" t="s">
        <v>81</v>
      </c>
      <c r="B73" s="3"/>
      <c r="C73" s="3"/>
      <c r="D73" s="3"/>
      <c r="E73" s="3"/>
      <c r="F73" s="3"/>
      <c r="G73" s="3"/>
      <c r="H73" s="3"/>
      <c r="I73" s="3"/>
    </row>
    <row r="74" spans="1:9" x14ac:dyDescent="0.25">
      <c r="A74" s="3" t="s">
        <v>67</v>
      </c>
      <c r="B74" s="3"/>
      <c r="C74" s="3"/>
      <c r="D74" s="3"/>
      <c r="E74" s="3"/>
      <c r="F74" s="3"/>
      <c r="G74" s="3"/>
      <c r="H74" s="3"/>
      <c r="I74" s="3"/>
    </row>
    <row r="75" spans="1:9" x14ac:dyDescent="0.25">
      <c r="A75" s="3"/>
      <c r="B75" s="3"/>
      <c r="C75" s="3"/>
      <c r="D75" s="3"/>
      <c r="E75" s="3"/>
      <c r="F75" s="3"/>
      <c r="G75" s="3"/>
      <c r="H75" s="3"/>
      <c r="I75" s="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6"/>
  <sheetViews>
    <sheetView topLeftCell="A37" workbookViewId="0">
      <selection activeCell="F3" sqref="F3:F72"/>
    </sheetView>
  </sheetViews>
  <sheetFormatPr defaultRowHeight="13.2" x14ac:dyDescent="0.25"/>
  <sheetData>
    <row r="1" spans="1:10" x14ac:dyDescent="0.25">
      <c r="A1" s="1" t="s">
        <v>91</v>
      </c>
      <c r="B1" s="3"/>
      <c r="C1" s="3"/>
      <c r="D1" s="3"/>
      <c r="E1" s="3"/>
      <c r="F1" s="3"/>
      <c r="G1" s="3"/>
      <c r="H1" s="3"/>
      <c r="I1" s="3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</row>
    <row r="3" spans="1:10" x14ac:dyDescent="0.25">
      <c r="A3" s="1" t="s">
        <v>0</v>
      </c>
      <c r="B3" s="3"/>
      <c r="C3" s="3"/>
      <c r="D3" s="4"/>
      <c r="E3" s="4" t="s">
        <v>87</v>
      </c>
      <c r="F3" s="4" t="s">
        <v>89</v>
      </c>
      <c r="G3" s="4" t="s">
        <v>86</v>
      </c>
      <c r="H3" s="4" t="s">
        <v>85</v>
      </c>
      <c r="I3" s="4" t="s">
        <v>80</v>
      </c>
      <c r="J3" s="4" t="s">
        <v>79</v>
      </c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3"/>
      <c r="B7" s="3" t="s">
        <v>2</v>
      </c>
      <c r="C7" s="3"/>
      <c r="D7" s="5"/>
      <c r="E7" s="5">
        <v>-3000</v>
      </c>
      <c r="F7" s="5">
        <v>-3000</v>
      </c>
      <c r="G7" s="5">
        <v>-3000</v>
      </c>
      <c r="H7" s="5">
        <v>-3000</v>
      </c>
      <c r="I7" s="5">
        <v>-3000</v>
      </c>
      <c r="J7" s="5">
        <v>-3000</v>
      </c>
    </row>
    <row r="8" spans="1:10" x14ac:dyDescent="0.25">
      <c r="A8" s="3"/>
      <c r="B8" s="3" t="s">
        <v>3</v>
      </c>
      <c r="C8" s="3"/>
      <c r="D8" s="5"/>
      <c r="E8" s="5">
        <v>-3000</v>
      </c>
      <c r="F8" s="5">
        <v>-3000</v>
      </c>
      <c r="G8" s="5">
        <v>-3000</v>
      </c>
      <c r="H8" s="5">
        <v>-3000</v>
      </c>
      <c r="I8" s="5">
        <v>-3000</v>
      </c>
      <c r="J8" s="5">
        <v>-3000</v>
      </c>
    </row>
    <row r="9" spans="1:10" x14ac:dyDescent="0.25">
      <c r="A9" s="3"/>
      <c r="B9" s="3" t="s">
        <v>4</v>
      </c>
      <c r="C9" s="3"/>
      <c r="D9" s="5"/>
      <c r="E9" s="5">
        <v>-1500</v>
      </c>
      <c r="F9" s="5">
        <v>-1500</v>
      </c>
      <c r="G9" s="5">
        <v>-1500</v>
      </c>
      <c r="H9" s="5">
        <v>-1500</v>
      </c>
      <c r="I9" s="5">
        <v>-1500</v>
      </c>
      <c r="J9" s="5">
        <v>-1500</v>
      </c>
    </row>
    <row r="10" spans="1:10" x14ac:dyDescent="0.25">
      <c r="A10" s="3"/>
      <c r="B10" s="3" t="s">
        <v>77</v>
      </c>
      <c r="C10" s="3"/>
      <c r="D10" s="5"/>
      <c r="E10" s="5">
        <v>-600</v>
      </c>
      <c r="F10" s="5">
        <v>-600</v>
      </c>
      <c r="G10" s="5">
        <v>-600</v>
      </c>
      <c r="H10" s="5">
        <v>-600</v>
      </c>
      <c r="I10" s="5">
        <v>-600</v>
      </c>
      <c r="J10" s="5">
        <v>-600</v>
      </c>
    </row>
    <row r="11" spans="1:10" x14ac:dyDescent="0.25">
      <c r="A11" s="3"/>
      <c r="B11" s="3" t="s">
        <v>51</v>
      </c>
      <c r="C11" s="3"/>
      <c r="D11" s="5"/>
      <c r="E11" s="5">
        <v>-3000</v>
      </c>
      <c r="F11" s="5">
        <v>-3000</v>
      </c>
      <c r="G11" s="5">
        <v>-3000</v>
      </c>
      <c r="H11" s="5">
        <v>-3000</v>
      </c>
      <c r="I11" s="5">
        <v>-3000</v>
      </c>
      <c r="J11" s="5">
        <v>-3000</v>
      </c>
    </row>
    <row r="12" spans="1:10" x14ac:dyDescent="0.25">
      <c r="A12" s="3"/>
      <c r="B12" s="3" t="s">
        <v>54</v>
      </c>
      <c r="C12" s="3"/>
      <c r="D12" s="5"/>
      <c r="E12" s="5">
        <v>-3000</v>
      </c>
      <c r="F12" s="5">
        <v>-3000</v>
      </c>
      <c r="G12" s="5">
        <v>-3000</v>
      </c>
      <c r="H12" s="5">
        <v>-3000</v>
      </c>
      <c r="I12" s="5">
        <v>-3000</v>
      </c>
      <c r="J12" s="5">
        <v>-3000</v>
      </c>
    </row>
    <row r="13" spans="1:10" x14ac:dyDescent="0.25">
      <c r="A13" s="3"/>
      <c r="B13" s="3" t="s">
        <v>5</v>
      </c>
      <c r="C13" s="3"/>
      <c r="D13" s="5"/>
      <c r="E13" s="5">
        <v>-2000</v>
      </c>
      <c r="F13" s="5">
        <v>-2070.0500000000002</v>
      </c>
      <c r="G13" s="5">
        <v>-2000</v>
      </c>
      <c r="H13" s="5">
        <v>-3150</v>
      </c>
      <c r="I13" s="5">
        <v>-2000</v>
      </c>
      <c r="J13" s="5">
        <v>-400</v>
      </c>
    </row>
    <row r="14" spans="1:10" x14ac:dyDescent="0.25">
      <c r="A14" s="3"/>
      <c r="B14" s="3"/>
      <c r="C14" s="3"/>
      <c r="D14" s="2"/>
      <c r="E14" s="2">
        <f>SUM(E7:E13)</f>
        <v>-16100</v>
      </c>
      <c r="F14" s="2">
        <f>SUM(F7:F13)</f>
        <v>-16170.05</v>
      </c>
      <c r="G14" s="2">
        <f t="shared" ref="G14" si="0">SUM(G7:G13)</f>
        <v>-16100</v>
      </c>
      <c r="H14" s="2">
        <f>SUM(H7:H13)</f>
        <v>-17250</v>
      </c>
      <c r="I14" s="2">
        <f t="shared" ref="I14" si="1">SUM(I7:I13)</f>
        <v>-16100</v>
      </c>
      <c r="J14" s="2">
        <f t="shared" ref="J14" si="2">SUM(J7:J13)</f>
        <v>-14500</v>
      </c>
    </row>
    <row r="15" spans="1:10" x14ac:dyDescent="0.25">
      <c r="A15" s="3"/>
      <c r="B15" s="3"/>
      <c r="C15" s="3"/>
      <c r="D15" s="2"/>
      <c r="E15" s="2"/>
      <c r="F15" s="2"/>
      <c r="G15" s="2"/>
      <c r="H15" s="2"/>
      <c r="I15" s="2"/>
      <c r="J15" s="2"/>
    </row>
    <row r="16" spans="1:10" x14ac:dyDescent="0.25">
      <c r="A16" s="3" t="s">
        <v>6</v>
      </c>
      <c r="B16" s="3"/>
      <c r="C16" s="3"/>
      <c r="D16" s="5"/>
      <c r="E16" s="5"/>
      <c r="F16" s="5"/>
      <c r="G16" s="5"/>
      <c r="H16" s="5"/>
      <c r="I16" s="5"/>
      <c r="J16" s="5"/>
    </row>
    <row r="17" spans="1:10" x14ac:dyDescent="0.25">
      <c r="A17" s="3"/>
      <c r="B17" s="3" t="s">
        <v>7</v>
      </c>
      <c r="C17" s="3"/>
      <c r="D17" s="5"/>
      <c r="E17" s="5">
        <v>-200</v>
      </c>
      <c r="F17" s="5">
        <v>-10.36</v>
      </c>
      <c r="G17" s="5">
        <v>-500</v>
      </c>
      <c r="H17" s="5">
        <v>-22.19</v>
      </c>
      <c r="I17" s="5">
        <v>-500</v>
      </c>
      <c r="J17" s="5">
        <v>-38.57</v>
      </c>
    </row>
    <row r="18" spans="1:10" x14ac:dyDescent="0.25">
      <c r="A18" s="3"/>
      <c r="B18" s="3" t="s">
        <v>34</v>
      </c>
      <c r="C18" s="3"/>
      <c r="D18" s="5"/>
      <c r="E18" s="5">
        <v>-4200</v>
      </c>
      <c r="F18" s="5">
        <v>-3400</v>
      </c>
      <c r="G18" s="5">
        <v>-4200</v>
      </c>
      <c r="H18" s="5">
        <v>-3940</v>
      </c>
      <c r="I18" s="5">
        <v>-4200</v>
      </c>
      <c r="J18" s="5">
        <v>-2940</v>
      </c>
    </row>
    <row r="19" spans="1:10" x14ac:dyDescent="0.25">
      <c r="A19" s="3"/>
      <c r="B19" s="3" t="s">
        <v>28</v>
      </c>
      <c r="C19" s="3"/>
      <c r="D19" s="5"/>
      <c r="E19" s="5">
        <v>-3800</v>
      </c>
      <c r="F19" s="5">
        <v>-2606.59</v>
      </c>
      <c r="G19" s="5">
        <v>-3500</v>
      </c>
      <c r="H19" s="5">
        <v>-4498.74</v>
      </c>
      <c r="I19" s="5">
        <v>-3000</v>
      </c>
      <c r="J19" s="5">
        <v>-3243</v>
      </c>
    </row>
    <row r="20" spans="1:10" x14ac:dyDescent="0.25">
      <c r="A20" s="3"/>
      <c r="B20" s="3" t="s">
        <v>36</v>
      </c>
      <c r="C20" s="3"/>
      <c r="D20" s="5"/>
      <c r="E20" s="5">
        <v>-3000</v>
      </c>
      <c r="F20" s="5">
        <v>-966.34</v>
      </c>
      <c r="G20" s="5">
        <v>-3000</v>
      </c>
      <c r="H20" s="5">
        <v>-1300</v>
      </c>
      <c r="I20" s="5">
        <v>-3000</v>
      </c>
      <c r="J20" s="5">
        <v>-3736</v>
      </c>
    </row>
    <row r="21" spans="1:10" x14ac:dyDescent="0.25">
      <c r="A21" s="3"/>
      <c r="B21" s="3" t="s">
        <v>8</v>
      </c>
      <c r="C21" s="3"/>
      <c r="D21" s="5"/>
      <c r="E21" s="5">
        <v>-1000</v>
      </c>
      <c r="F21" s="5">
        <v>-533.98</v>
      </c>
      <c r="G21" s="5">
        <v>-3000</v>
      </c>
      <c r="H21" s="5">
        <v>-305.89999999999998</v>
      </c>
      <c r="I21" s="5">
        <v>-3000</v>
      </c>
      <c r="J21" s="5">
        <v>-926.55</v>
      </c>
    </row>
    <row r="22" spans="1:10" x14ac:dyDescent="0.25">
      <c r="A22" s="3"/>
      <c r="B22" s="3" t="s">
        <v>9</v>
      </c>
      <c r="C22" s="3"/>
      <c r="D22" s="5"/>
      <c r="E22" s="5">
        <v>-1500</v>
      </c>
      <c r="F22" s="5">
        <v>-649.01</v>
      </c>
      <c r="G22" s="5">
        <v>-2000</v>
      </c>
      <c r="H22" s="5">
        <v>-1151.4000000000001</v>
      </c>
      <c r="I22" s="5">
        <v>-2000</v>
      </c>
      <c r="J22" s="5">
        <v>-1231.95</v>
      </c>
    </row>
    <row r="23" spans="1:10" x14ac:dyDescent="0.25">
      <c r="A23" s="3"/>
      <c r="B23" s="3"/>
      <c r="C23" s="3"/>
      <c r="D23" s="2"/>
      <c r="E23" s="2">
        <f>SUM(E17:E22)</f>
        <v>-13700</v>
      </c>
      <c r="F23" s="2">
        <f>SUM(F17:F22)</f>
        <v>-8166.2800000000007</v>
      </c>
      <c r="G23" s="2">
        <f t="shared" ref="G23" si="3">SUM(G17:G22)</f>
        <v>-16200</v>
      </c>
      <c r="H23" s="2">
        <f>SUM(H17:H22)</f>
        <v>-11218.23</v>
      </c>
      <c r="I23" s="2">
        <f t="shared" ref="I23" si="4">SUM(I17:I22)</f>
        <v>-15700</v>
      </c>
      <c r="J23" s="2">
        <f t="shared" ref="J23" si="5">SUM(J17:J22)</f>
        <v>-12116.07</v>
      </c>
    </row>
    <row r="24" spans="1:10" x14ac:dyDescent="0.25">
      <c r="A24" s="3"/>
      <c r="B24" s="3"/>
      <c r="C24" s="3"/>
      <c r="D24" s="5"/>
      <c r="E24" s="5"/>
      <c r="F24" s="5"/>
      <c r="G24" s="5"/>
      <c r="H24" s="5"/>
      <c r="I24" s="5"/>
      <c r="J24" s="5"/>
    </row>
    <row r="25" spans="1:10" x14ac:dyDescent="0.25">
      <c r="A25" s="3" t="s">
        <v>10</v>
      </c>
      <c r="B25" s="3"/>
      <c r="C25" s="3"/>
      <c r="D25" s="5"/>
      <c r="E25" s="5"/>
      <c r="F25" s="5"/>
      <c r="G25" s="5"/>
      <c r="H25" s="5"/>
      <c r="I25" s="5"/>
      <c r="J25" s="5"/>
    </row>
    <row r="26" spans="1:10" x14ac:dyDescent="0.25">
      <c r="A26" s="3"/>
      <c r="B26" s="3" t="s">
        <v>11</v>
      </c>
      <c r="C26" s="3"/>
      <c r="D26" s="5"/>
      <c r="E26" s="5">
        <v>-900</v>
      </c>
      <c r="F26" s="5">
        <v>-714.39</v>
      </c>
      <c r="G26" s="5">
        <v>-750</v>
      </c>
      <c r="H26" s="5">
        <v>-716.49</v>
      </c>
      <c r="I26" s="5">
        <v>-750</v>
      </c>
      <c r="J26" s="5">
        <v>-698.64</v>
      </c>
    </row>
    <row r="27" spans="1:10" x14ac:dyDescent="0.25">
      <c r="A27" s="3"/>
      <c r="B27" s="3" t="s">
        <v>12</v>
      </c>
      <c r="C27" s="3"/>
      <c r="D27" s="5"/>
      <c r="E27" s="5">
        <v>-1200</v>
      </c>
      <c r="F27" s="5">
        <v>-1113.6400000000001</v>
      </c>
      <c r="G27" s="5">
        <v>-1200</v>
      </c>
      <c r="H27" s="5">
        <v>-1079.8800000000001</v>
      </c>
      <c r="I27" s="5">
        <v>-1200</v>
      </c>
      <c r="J27" s="5">
        <v>-1116.77</v>
      </c>
    </row>
    <row r="28" spans="1:10" x14ac:dyDescent="0.25">
      <c r="A28" s="3"/>
      <c r="B28" s="3" t="s">
        <v>13</v>
      </c>
      <c r="C28" s="3"/>
      <c r="D28" s="5"/>
      <c r="E28" s="5">
        <v>-2500</v>
      </c>
      <c r="F28" s="5">
        <v>-3221.06</v>
      </c>
      <c r="G28" s="5">
        <v>-2500</v>
      </c>
      <c r="H28" s="5">
        <v>-2871.7</v>
      </c>
      <c r="I28" s="5">
        <v>-2500</v>
      </c>
      <c r="J28" s="5">
        <v>-2572.0700000000002</v>
      </c>
    </row>
    <row r="29" spans="1:10" x14ac:dyDescent="0.25">
      <c r="A29" s="3"/>
      <c r="B29" s="3" t="s">
        <v>39</v>
      </c>
      <c r="C29" s="3"/>
      <c r="D29" s="5"/>
      <c r="E29" s="5">
        <v>-900</v>
      </c>
      <c r="F29" s="5">
        <v>-898.3</v>
      </c>
      <c r="G29" s="5">
        <v>-900</v>
      </c>
      <c r="H29" s="5">
        <v>-837.84</v>
      </c>
      <c r="I29" s="5">
        <v>-900</v>
      </c>
      <c r="J29" s="5">
        <v>-875.4</v>
      </c>
    </row>
    <row r="30" spans="1:10" x14ac:dyDescent="0.25">
      <c r="A30" s="3"/>
      <c r="B30" s="3" t="s">
        <v>38</v>
      </c>
      <c r="C30" s="3"/>
      <c r="D30" s="5"/>
      <c r="E30" s="5">
        <v>-2500</v>
      </c>
      <c r="F30" s="5">
        <v>-713.79</v>
      </c>
      <c r="G30" s="5">
        <v>-1000</v>
      </c>
      <c r="H30" s="5">
        <v>-2239.16</v>
      </c>
      <c r="I30" s="5">
        <v>-1000</v>
      </c>
      <c r="J30" s="5">
        <v>-1877.6</v>
      </c>
    </row>
    <row r="31" spans="1:10" x14ac:dyDescent="0.25">
      <c r="A31" s="3"/>
      <c r="B31" s="3" t="s">
        <v>14</v>
      </c>
      <c r="C31" s="3"/>
      <c r="D31" s="5"/>
      <c r="E31" s="5">
        <v>-300</v>
      </c>
      <c r="F31" s="5">
        <v>-465.34</v>
      </c>
      <c r="G31" s="5">
        <v>-500</v>
      </c>
      <c r="H31" s="5">
        <v>-225.22</v>
      </c>
      <c r="I31" s="5">
        <v>-500</v>
      </c>
      <c r="J31" s="5">
        <v>-1375.35</v>
      </c>
    </row>
    <row r="32" spans="1:10" x14ac:dyDescent="0.25">
      <c r="A32" s="3"/>
      <c r="B32" s="3" t="s">
        <v>43</v>
      </c>
      <c r="C32" s="3"/>
      <c r="D32" s="5"/>
      <c r="E32" s="5">
        <v>-1000</v>
      </c>
      <c r="F32" s="5">
        <v>-1482.31</v>
      </c>
      <c r="G32" s="5">
        <v>-1500</v>
      </c>
      <c r="H32" s="5">
        <v>-450.04</v>
      </c>
      <c r="I32" s="5">
        <v>-1500</v>
      </c>
      <c r="J32" s="5">
        <v>-1589.94</v>
      </c>
    </row>
    <row r="33" spans="1:10" x14ac:dyDescent="0.25">
      <c r="A33" s="3"/>
      <c r="B33" s="3"/>
      <c r="C33" s="3"/>
      <c r="D33" s="2"/>
      <c r="E33" s="2">
        <f>SUM(E26:E32)</f>
        <v>-9300</v>
      </c>
      <c r="F33" s="2">
        <f>SUM(F26:F32)</f>
        <v>-8608.83</v>
      </c>
      <c r="G33" s="2">
        <f t="shared" ref="G33" si="6">SUM(G26:G32)</f>
        <v>-8350</v>
      </c>
      <c r="H33" s="2">
        <f>SUM(H26:H32)</f>
        <v>-8420.33</v>
      </c>
      <c r="I33" s="2">
        <f t="shared" ref="I33" si="7">SUM(I26:I32)</f>
        <v>-8350</v>
      </c>
      <c r="J33" s="2">
        <f t="shared" ref="J33" si="8">SUM(J26:J32)</f>
        <v>-10105.77</v>
      </c>
    </row>
    <row r="34" spans="1:10" x14ac:dyDescent="0.25">
      <c r="A34" s="3"/>
      <c r="B34" s="3"/>
      <c r="C34" s="3"/>
      <c r="D34" s="5"/>
      <c r="E34" s="5"/>
      <c r="F34" s="5"/>
      <c r="G34" s="5"/>
      <c r="H34" s="5"/>
      <c r="I34" s="5"/>
      <c r="J34" s="5"/>
    </row>
    <row r="35" spans="1:10" x14ac:dyDescent="0.25">
      <c r="A35" s="3" t="s">
        <v>31</v>
      </c>
      <c r="B35" s="3"/>
      <c r="C35" s="3"/>
      <c r="D35" s="2"/>
      <c r="E35" s="2">
        <v>-5000</v>
      </c>
      <c r="F35" s="2">
        <v>-3695.28</v>
      </c>
      <c r="G35" s="2">
        <v>-5000</v>
      </c>
      <c r="H35" s="2">
        <v>-4942.1000000000004</v>
      </c>
      <c r="I35" s="2">
        <v>-5000</v>
      </c>
      <c r="J35" s="2">
        <v>-3218.82</v>
      </c>
    </row>
    <row r="36" spans="1:10" x14ac:dyDescent="0.25">
      <c r="A36" s="3"/>
      <c r="B36" s="3"/>
      <c r="C36" s="3"/>
      <c r="D36" s="5"/>
      <c r="E36" s="5"/>
      <c r="F36" s="5"/>
      <c r="G36" s="5"/>
      <c r="H36" s="5"/>
      <c r="I36" s="5"/>
      <c r="J36" s="5"/>
    </row>
    <row r="37" spans="1:10" x14ac:dyDescent="0.25">
      <c r="A37" s="3" t="s">
        <v>16</v>
      </c>
      <c r="B37" s="3"/>
      <c r="C37" s="3"/>
      <c r="D37" s="2"/>
      <c r="E37" s="2">
        <v>-2000</v>
      </c>
      <c r="F37" s="2">
        <v>0</v>
      </c>
      <c r="G37" s="2">
        <v>-2000</v>
      </c>
      <c r="H37" s="2"/>
      <c r="I37" s="2">
        <v>-2000</v>
      </c>
      <c r="J37" s="2">
        <v>0</v>
      </c>
    </row>
    <row r="38" spans="1:10" x14ac:dyDescent="0.25">
      <c r="A38" s="3"/>
      <c r="B38" s="3"/>
      <c r="C38" s="3"/>
      <c r="D38" s="5"/>
      <c r="E38" s="5"/>
      <c r="F38" s="5"/>
      <c r="G38" s="5"/>
      <c r="H38" s="5"/>
      <c r="I38" s="5"/>
      <c r="J38" s="5"/>
    </row>
    <row r="39" spans="1:10" x14ac:dyDescent="0.25">
      <c r="A39" s="3" t="s">
        <v>15</v>
      </c>
      <c r="B39" s="3"/>
      <c r="C39" s="3"/>
      <c r="D39" s="2"/>
      <c r="E39" s="2">
        <v>-4000</v>
      </c>
      <c r="F39" s="2">
        <v>0</v>
      </c>
      <c r="G39" s="2">
        <v>-5000</v>
      </c>
      <c r="H39" s="2">
        <v>-539.88</v>
      </c>
      <c r="I39" s="2">
        <v>-10000</v>
      </c>
      <c r="J39" s="2">
        <v>-1990.07</v>
      </c>
    </row>
    <row r="40" spans="1:10" x14ac:dyDescent="0.25">
      <c r="A40" s="3"/>
      <c r="B40" s="3"/>
      <c r="C40" s="3"/>
      <c r="D40" s="5"/>
      <c r="E40" s="5"/>
      <c r="F40" s="5"/>
      <c r="G40" s="5"/>
      <c r="H40" s="5"/>
      <c r="I40" s="5"/>
      <c r="J40" s="5"/>
    </row>
    <row r="41" spans="1:10" x14ac:dyDescent="0.25">
      <c r="A41" s="3" t="s">
        <v>32</v>
      </c>
      <c r="B41" s="3"/>
      <c r="C41" s="3"/>
      <c r="D41" s="5"/>
      <c r="E41" s="5"/>
      <c r="F41" s="5"/>
      <c r="G41" s="5"/>
      <c r="H41" s="5"/>
      <c r="I41" s="5"/>
      <c r="J41" s="5"/>
    </row>
    <row r="42" spans="1:10" x14ac:dyDescent="0.25">
      <c r="A42" s="3"/>
      <c r="B42" s="3" t="s">
        <v>29</v>
      </c>
      <c r="C42" s="3"/>
      <c r="D42" s="5"/>
      <c r="E42" s="5">
        <v>-5000</v>
      </c>
      <c r="F42" s="5">
        <v>-1675</v>
      </c>
      <c r="G42" s="5">
        <v>-5000</v>
      </c>
      <c r="H42" s="5">
        <v>-4518.8</v>
      </c>
      <c r="I42" s="5">
        <v>-5000</v>
      </c>
      <c r="J42" s="5">
        <v>-4164.72</v>
      </c>
    </row>
    <row r="43" spans="1:10" x14ac:dyDescent="0.25">
      <c r="A43" s="3"/>
      <c r="B43" s="3" t="s">
        <v>30</v>
      </c>
      <c r="C43" s="3"/>
      <c r="D43" s="5"/>
      <c r="E43" s="5">
        <v>-5000</v>
      </c>
      <c r="F43" s="5">
        <v>-2090.39</v>
      </c>
      <c r="G43" s="5">
        <v>-5000</v>
      </c>
      <c r="H43" s="5">
        <v>-4765.2</v>
      </c>
      <c r="I43" s="5">
        <v>-5000</v>
      </c>
      <c r="J43" s="5">
        <v>-7784.65</v>
      </c>
    </row>
    <row r="44" spans="1:10" x14ac:dyDescent="0.25">
      <c r="A44" s="3"/>
      <c r="B44" s="3" t="s">
        <v>90</v>
      </c>
      <c r="C44" s="3"/>
      <c r="D44" s="5"/>
      <c r="E44" s="5">
        <v>-500</v>
      </c>
      <c r="F44" s="5">
        <v>-4096.7700000000004</v>
      </c>
      <c r="G44" s="5"/>
      <c r="H44" s="5"/>
      <c r="I44" s="5"/>
      <c r="J44" s="5">
        <v>-736.3</v>
      </c>
    </row>
    <row r="45" spans="1:10" x14ac:dyDescent="0.25">
      <c r="A45" s="3"/>
      <c r="B45" s="3" t="s">
        <v>74</v>
      </c>
      <c r="C45" s="3"/>
      <c r="D45" s="5"/>
      <c r="E45" s="5">
        <v>-1000</v>
      </c>
      <c r="F45" s="5">
        <v>-858.6</v>
      </c>
      <c r="G45" s="5">
        <v>-600</v>
      </c>
      <c r="H45" s="5">
        <v>-1025.5</v>
      </c>
      <c r="I45" s="5">
        <v>-600</v>
      </c>
      <c r="J45" s="5">
        <v>-9357.15</v>
      </c>
    </row>
    <row r="46" spans="1:10" x14ac:dyDescent="0.25">
      <c r="A46" s="3"/>
      <c r="B46" s="3" t="s">
        <v>35</v>
      </c>
      <c r="C46" s="3"/>
      <c r="D46" s="5"/>
      <c r="E46" s="5">
        <v>-8000</v>
      </c>
      <c r="F46" s="5">
        <v>-5906.17</v>
      </c>
      <c r="G46" s="5">
        <v>-10000</v>
      </c>
      <c r="H46" s="5">
        <v>-10445.85</v>
      </c>
      <c r="I46" s="5">
        <v>-8000</v>
      </c>
      <c r="J46" s="5">
        <v>-450.01</v>
      </c>
    </row>
    <row r="47" spans="1:10" x14ac:dyDescent="0.25">
      <c r="A47" s="3"/>
      <c r="B47" s="3" t="s">
        <v>75</v>
      </c>
      <c r="C47" s="3"/>
      <c r="D47" s="5"/>
      <c r="E47" s="5">
        <v>-3000</v>
      </c>
      <c r="F47" s="5">
        <v>-2477</v>
      </c>
      <c r="G47" s="5">
        <v>-3000</v>
      </c>
      <c r="H47" s="5">
        <v>-2240</v>
      </c>
      <c r="I47" s="5">
        <v>-2000</v>
      </c>
      <c r="J47" s="5">
        <v>0</v>
      </c>
    </row>
    <row r="48" spans="1:10" x14ac:dyDescent="0.25">
      <c r="A48" s="1"/>
      <c r="B48" s="3"/>
      <c r="C48" s="3"/>
      <c r="D48" s="2"/>
      <c r="E48" s="2">
        <f t="shared" ref="E48" si="9">SUM(E42:E47)</f>
        <v>-22500</v>
      </c>
      <c r="F48" s="2">
        <f>SUM(F42:F47)</f>
        <v>-17103.93</v>
      </c>
      <c r="G48" s="2">
        <f t="shared" ref="G48:I48" si="10">SUM(G42:G47)</f>
        <v>-23600</v>
      </c>
      <c r="H48" s="2">
        <f t="shared" si="10"/>
        <v>-22995.35</v>
      </c>
      <c r="I48" s="2">
        <f t="shared" si="10"/>
        <v>-20600</v>
      </c>
      <c r="J48" s="2">
        <f>SUM(J42:J47)</f>
        <v>-22492.829999999998</v>
      </c>
    </row>
    <row r="49" spans="1:10" x14ac:dyDescent="0.25">
      <c r="A49" s="1"/>
      <c r="B49" s="3"/>
      <c r="C49" s="3"/>
      <c r="D49" s="5"/>
      <c r="E49" s="5"/>
      <c r="F49" s="5"/>
      <c r="G49" s="5"/>
      <c r="H49" s="5"/>
      <c r="I49" s="5"/>
      <c r="J49" s="5"/>
    </row>
    <row r="50" spans="1:10" x14ac:dyDescent="0.25">
      <c r="A50" s="6" t="s">
        <v>17</v>
      </c>
      <c r="B50" s="3"/>
      <c r="C50" s="3"/>
      <c r="D50" s="7"/>
      <c r="E50" s="7">
        <f t="shared" ref="E50" si="11">SUM(E14+E23+E33+E35+E37+E39+E48)</f>
        <v>-72600</v>
      </c>
      <c r="F50" s="7">
        <f>SUM((F14+F23+F33+F35+F37+F39+F48))</f>
        <v>-53744.37</v>
      </c>
      <c r="G50" s="7">
        <f>SUM(G14+G23+G33+G35+G37+G39+G48)</f>
        <v>-76250</v>
      </c>
      <c r="H50" s="7">
        <f t="shared" ref="H50:I50" si="12">SUM(H14+H23+H33+H35+H37+H39+H48)</f>
        <v>-65365.889999999992</v>
      </c>
      <c r="I50" s="7">
        <f t="shared" si="12"/>
        <v>-77750</v>
      </c>
      <c r="J50" s="7">
        <f>SUM(J14+J23+J33+J35+J37+J39+J48)</f>
        <v>-64423.56</v>
      </c>
    </row>
    <row r="51" spans="1:10" x14ac:dyDescent="0.25">
      <c r="A51" s="1"/>
      <c r="B51" s="3"/>
      <c r="C51" s="3"/>
      <c r="D51" s="5"/>
      <c r="E51" s="5"/>
      <c r="F51" s="5"/>
      <c r="G51" s="5"/>
      <c r="H51" s="5"/>
      <c r="I51" s="5"/>
      <c r="J51" s="5"/>
    </row>
    <row r="52" spans="1:10" x14ac:dyDescent="0.25">
      <c r="A52" s="1" t="s">
        <v>18</v>
      </c>
      <c r="B52" s="3"/>
      <c r="C52" s="3"/>
      <c r="D52" s="5"/>
      <c r="E52" s="5"/>
      <c r="F52" s="5"/>
      <c r="G52" s="5"/>
      <c r="H52" s="5"/>
      <c r="I52" s="5"/>
      <c r="J52" s="5"/>
    </row>
    <row r="53" spans="1:10" x14ac:dyDescent="0.25">
      <c r="A53" s="3"/>
      <c r="B53" s="3"/>
      <c r="C53" s="3"/>
      <c r="D53" s="5"/>
      <c r="E53" s="5"/>
      <c r="F53" s="5"/>
      <c r="G53" s="5"/>
      <c r="H53" s="5"/>
      <c r="I53" s="5"/>
      <c r="J53" s="5"/>
    </row>
    <row r="54" spans="1:10" x14ac:dyDescent="0.25">
      <c r="A54" s="3"/>
      <c r="B54" s="3" t="s">
        <v>19</v>
      </c>
      <c r="C54" s="3"/>
      <c r="D54" s="5"/>
      <c r="E54" s="5">
        <v>58000</v>
      </c>
      <c r="F54" s="5">
        <v>57434.29</v>
      </c>
      <c r="G54" s="5">
        <v>58000</v>
      </c>
      <c r="H54" s="5">
        <v>59768.13</v>
      </c>
      <c r="I54" s="5">
        <v>58000</v>
      </c>
      <c r="J54" s="5">
        <v>55099.02</v>
      </c>
    </row>
    <row r="55" spans="1:10" x14ac:dyDescent="0.25">
      <c r="A55" s="3"/>
      <c r="B55" s="3" t="s">
        <v>20</v>
      </c>
      <c r="C55" s="3"/>
      <c r="D55" s="5"/>
      <c r="E55" s="5">
        <v>2000</v>
      </c>
      <c r="F55" s="5">
        <v>1952.63</v>
      </c>
      <c r="G55" s="5">
        <v>2000</v>
      </c>
      <c r="H55" s="5">
        <v>1450.72</v>
      </c>
      <c r="I55" s="5">
        <v>2000</v>
      </c>
      <c r="J55" s="5">
        <v>1959.84</v>
      </c>
    </row>
    <row r="56" spans="1:10" x14ac:dyDescent="0.25">
      <c r="A56" s="1"/>
      <c r="B56" s="3" t="s">
        <v>42</v>
      </c>
      <c r="C56" s="3"/>
      <c r="D56" s="5"/>
      <c r="E56" s="5">
        <v>200</v>
      </c>
      <c r="F56" s="5">
        <v>314.2</v>
      </c>
      <c r="G56" s="5">
        <v>500</v>
      </c>
      <c r="H56" s="5">
        <v>510.38</v>
      </c>
      <c r="I56" s="5">
        <v>500</v>
      </c>
      <c r="J56" s="5">
        <v>907.08</v>
      </c>
    </row>
    <row r="57" spans="1:10" x14ac:dyDescent="0.25">
      <c r="A57" s="1"/>
      <c r="B57" s="3" t="s">
        <v>60</v>
      </c>
      <c r="C57" s="3"/>
      <c r="D57" s="5"/>
      <c r="E57" s="5">
        <v>7500</v>
      </c>
      <c r="F57" s="5">
        <v>7515</v>
      </c>
      <c r="G57" s="5">
        <v>7000</v>
      </c>
      <c r="H57" s="5">
        <v>6393.1</v>
      </c>
      <c r="I57" s="5">
        <v>6000</v>
      </c>
      <c r="J57" s="5">
        <v>6086.5</v>
      </c>
    </row>
    <row r="58" spans="1:10" x14ac:dyDescent="0.25">
      <c r="A58" s="1"/>
      <c r="B58" s="3"/>
      <c r="C58" s="3"/>
      <c r="D58" s="5"/>
      <c r="E58" s="5"/>
      <c r="F58" s="5"/>
      <c r="G58" s="5"/>
      <c r="H58" s="5"/>
      <c r="I58" s="5"/>
      <c r="J58" s="5"/>
    </row>
    <row r="59" spans="1:10" x14ac:dyDescent="0.25">
      <c r="A59" s="6" t="s">
        <v>58</v>
      </c>
      <c r="B59" s="8"/>
      <c r="C59" s="8"/>
      <c r="D59" s="7"/>
      <c r="E59" s="7">
        <f>SUM(E54:E58)</f>
        <v>67700</v>
      </c>
      <c r="F59" s="7">
        <f>SUM(F54:F58)</f>
        <v>67216.12</v>
      </c>
      <c r="G59" s="7">
        <f t="shared" ref="G59" si="13">SUM(G54:G58)</f>
        <v>67500</v>
      </c>
      <c r="H59" s="7">
        <f>SUM(H54:H58)</f>
        <v>68122.33</v>
      </c>
      <c r="I59" s="7">
        <f t="shared" ref="I59" si="14">SUM(I54:I58)</f>
        <v>66500</v>
      </c>
      <c r="J59" s="7">
        <f t="shared" ref="J59" si="15">SUM(J54:J58)</f>
        <v>64052.439999999995</v>
      </c>
    </row>
    <row r="60" spans="1:10" x14ac:dyDescent="0.25">
      <c r="A60" s="6" t="s">
        <v>21</v>
      </c>
      <c r="B60" s="8"/>
      <c r="C60" s="8"/>
      <c r="D60" s="7"/>
      <c r="E60" s="7">
        <f>SUM(E50+E59)</f>
        <v>-4900</v>
      </c>
      <c r="F60" s="7">
        <f>SUM(F50+F59)</f>
        <v>13471.749999999993</v>
      </c>
      <c r="G60" s="7">
        <f t="shared" ref="G60" si="16">SUM(G50+G59)</f>
        <v>-8750</v>
      </c>
      <c r="H60" s="7">
        <f>SUM(H50+H59)</f>
        <v>2756.4400000000096</v>
      </c>
      <c r="I60" s="7">
        <f t="shared" ref="I60:J60" si="17">SUM(I50+I59)</f>
        <v>-11250</v>
      </c>
      <c r="J60" s="7">
        <f t="shared" si="17"/>
        <v>-371.12000000000262</v>
      </c>
    </row>
    <row r="61" spans="1:10" x14ac:dyDescent="0.25">
      <c r="A61" s="6"/>
      <c r="B61" s="8"/>
      <c r="C61" s="8"/>
      <c r="D61" s="7"/>
      <c r="E61" s="7"/>
      <c r="F61" s="7"/>
      <c r="G61" s="7"/>
      <c r="H61" s="7"/>
      <c r="I61" s="7"/>
      <c r="J61" s="7"/>
    </row>
    <row r="62" spans="1:10" x14ac:dyDescent="0.25">
      <c r="A62" s="1" t="s">
        <v>22</v>
      </c>
      <c r="B62" s="3"/>
      <c r="C62" s="3"/>
      <c r="D62" s="5"/>
      <c r="E62" s="5"/>
      <c r="F62" s="5"/>
      <c r="G62" s="5"/>
      <c r="H62" s="5"/>
      <c r="I62" s="5"/>
      <c r="J62" s="5"/>
    </row>
    <row r="63" spans="1:10" x14ac:dyDescent="0.25">
      <c r="A63" s="3"/>
      <c r="B63" s="3"/>
      <c r="C63" s="3"/>
      <c r="D63" s="5"/>
      <c r="E63" s="5"/>
      <c r="F63" s="5"/>
      <c r="G63" s="5"/>
      <c r="H63" s="5"/>
      <c r="I63" s="5"/>
      <c r="J63" s="5"/>
    </row>
    <row r="64" spans="1:10" x14ac:dyDescent="0.25">
      <c r="A64" s="3"/>
      <c r="B64" s="3" t="s">
        <v>23</v>
      </c>
      <c r="C64" s="3"/>
      <c r="D64" s="5"/>
      <c r="E64" s="5">
        <v>1675</v>
      </c>
      <c r="F64" s="5">
        <v>1625</v>
      </c>
      <c r="G64" s="5">
        <v>1500</v>
      </c>
      <c r="H64" s="5">
        <v>1675</v>
      </c>
      <c r="I64" s="5">
        <v>1500</v>
      </c>
      <c r="J64" s="5">
        <v>1575</v>
      </c>
    </row>
    <row r="65" spans="1:10" x14ac:dyDescent="0.25">
      <c r="A65" s="3"/>
      <c r="B65" s="3" t="s">
        <v>24</v>
      </c>
      <c r="C65" s="3"/>
      <c r="D65" s="5"/>
      <c r="E65" s="5">
        <v>-4200</v>
      </c>
      <c r="F65" s="5">
        <v>-4158.3599999999997</v>
      </c>
      <c r="G65" s="5">
        <v>-4200</v>
      </c>
      <c r="H65" s="5">
        <v>-4148.3599999999997</v>
      </c>
      <c r="I65" s="5">
        <v>-4200</v>
      </c>
      <c r="J65" s="5">
        <v>-4134.3599999999997</v>
      </c>
    </row>
    <row r="66" spans="1:10" x14ac:dyDescent="0.25">
      <c r="A66" s="3"/>
      <c r="B66" s="3" t="s">
        <v>25</v>
      </c>
      <c r="C66" s="3"/>
      <c r="D66" s="5"/>
      <c r="E66" s="5">
        <v>-500</v>
      </c>
      <c r="F66" s="5">
        <v>-967.71</v>
      </c>
      <c r="G66" s="5">
        <v>-500</v>
      </c>
      <c r="H66" s="5"/>
      <c r="I66" s="5">
        <v>-500</v>
      </c>
      <c r="J66" s="5">
        <v>-729.33</v>
      </c>
    </row>
    <row r="67" spans="1:10" x14ac:dyDescent="0.25">
      <c r="A67" s="3"/>
      <c r="B67" s="3"/>
      <c r="C67" s="3"/>
      <c r="D67" s="2"/>
      <c r="E67" s="2">
        <f>SUM(E64:E66)</f>
        <v>-3025</v>
      </c>
      <c r="F67" s="2">
        <f>SUM(F64:F66)</f>
        <v>-3501.0699999999997</v>
      </c>
      <c r="G67" s="2">
        <f t="shared" ref="G67" si="18">SUM(G64:G66)</f>
        <v>-3200</v>
      </c>
      <c r="H67" s="2">
        <f>SUM(H64:H66)</f>
        <v>-2473.3599999999997</v>
      </c>
      <c r="I67" s="2">
        <f t="shared" ref="I67:J67" si="19">SUM(I64:I66)</f>
        <v>-3200</v>
      </c>
      <c r="J67" s="2">
        <f t="shared" si="19"/>
        <v>-3288.6899999999996</v>
      </c>
    </row>
    <row r="68" spans="1:10" x14ac:dyDescent="0.25">
      <c r="A68" s="3"/>
      <c r="B68" s="3"/>
      <c r="C68" s="3"/>
      <c r="D68" s="5"/>
      <c r="E68" s="5"/>
      <c r="F68" s="5"/>
      <c r="G68" s="5"/>
      <c r="H68" s="5"/>
      <c r="I68" s="5"/>
      <c r="J68" s="5"/>
    </row>
    <row r="69" spans="1:10" x14ac:dyDescent="0.25">
      <c r="A69" s="3" t="s">
        <v>27</v>
      </c>
      <c r="B69" s="3"/>
      <c r="C69" s="3"/>
      <c r="D69" s="5"/>
      <c r="E69" s="5">
        <v>0</v>
      </c>
      <c r="F69" s="5"/>
      <c r="G69" s="5">
        <v>0</v>
      </c>
      <c r="H69" s="5"/>
      <c r="I69" s="5">
        <v>0</v>
      </c>
      <c r="J69" s="5"/>
    </row>
    <row r="70" spans="1:10" x14ac:dyDescent="0.25">
      <c r="A70" s="3"/>
      <c r="B70" s="3"/>
      <c r="C70" s="3"/>
      <c r="D70" s="5"/>
      <c r="E70" s="5"/>
      <c r="F70" s="5"/>
      <c r="G70" s="5"/>
      <c r="H70" s="5"/>
      <c r="I70" s="5"/>
      <c r="J70" s="5"/>
    </row>
    <row r="71" spans="1:10" x14ac:dyDescent="0.25">
      <c r="A71" s="12" t="s">
        <v>26</v>
      </c>
      <c r="B71" s="10"/>
      <c r="C71" s="10"/>
      <c r="D71" s="11"/>
      <c r="E71" s="11">
        <f>SUM(E60+E67+E69)</f>
        <v>-7925</v>
      </c>
      <c r="F71" s="11">
        <f>SUM(F60+F67)</f>
        <v>9970.679999999993</v>
      </c>
      <c r="G71" s="11">
        <f>SUM(G60+G67)</f>
        <v>-11950</v>
      </c>
      <c r="H71" s="11">
        <f>SUM(H60+H67)</f>
        <v>283.08000000000993</v>
      </c>
      <c r="I71" s="11">
        <f>SUM(I60+I67)</f>
        <v>-14450</v>
      </c>
      <c r="J71" s="11">
        <f>SUM(J60+J67)</f>
        <v>-3659.8100000000022</v>
      </c>
    </row>
    <row r="72" spans="1:10" x14ac:dyDescent="0.25">
      <c r="A72" s="3"/>
      <c r="B72" s="3"/>
      <c r="C72" s="3"/>
      <c r="D72" s="5"/>
      <c r="E72" s="5"/>
      <c r="F72" s="5"/>
      <c r="G72" s="5"/>
      <c r="H72" s="5"/>
      <c r="I72" s="5"/>
      <c r="J72" s="5"/>
    </row>
    <row r="73" spans="1:10" x14ac:dyDescent="0.25">
      <c r="A73" s="3" t="s">
        <v>81</v>
      </c>
      <c r="B73" s="3"/>
      <c r="C73" s="3"/>
      <c r="D73" s="3"/>
      <c r="E73" s="3"/>
      <c r="F73" s="3"/>
      <c r="G73" s="3"/>
      <c r="H73" s="3"/>
      <c r="I73" s="3"/>
    </row>
    <row r="74" spans="1:10" x14ac:dyDescent="0.25">
      <c r="A74" s="3" t="s">
        <v>67</v>
      </c>
      <c r="B74" s="3"/>
      <c r="C74" s="3"/>
      <c r="D74" s="3"/>
      <c r="E74" s="3"/>
      <c r="F74" s="3"/>
      <c r="G74" s="3"/>
      <c r="H74" s="3"/>
      <c r="I74" s="3"/>
    </row>
    <row r="75" spans="1:10" x14ac:dyDescent="0.25">
      <c r="A75" s="3"/>
      <c r="B75" s="3"/>
      <c r="C75" s="3"/>
      <c r="D75" s="3"/>
      <c r="E75" s="3"/>
      <c r="F75" s="3"/>
      <c r="G75" s="3"/>
      <c r="H75" s="3"/>
      <c r="I75" s="3"/>
    </row>
    <row r="76" spans="1:10" x14ac:dyDescent="0.25">
      <c r="G76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49"/>
  <sheetViews>
    <sheetView workbookViewId="0">
      <selection activeCell="D4" sqref="D4"/>
    </sheetView>
  </sheetViews>
  <sheetFormatPr defaultRowHeight="13.2" x14ac:dyDescent="0.25"/>
  <cols>
    <col min="1" max="1" width="17.44140625" customWidth="1"/>
    <col min="2" max="2" width="17.6640625" customWidth="1"/>
    <col min="3" max="3" width="22.109375" customWidth="1"/>
  </cols>
  <sheetData>
    <row r="1" spans="1:9" x14ac:dyDescent="0.25">
      <c r="A1" s="1" t="s">
        <v>84</v>
      </c>
      <c r="B1" s="3"/>
      <c r="C1" s="3"/>
      <c r="D1" s="3"/>
      <c r="E1" s="3"/>
      <c r="F1" s="3"/>
      <c r="G1" s="3"/>
      <c r="H1" s="3"/>
      <c r="I1" s="3"/>
    </row>
    <row r="2" spans="1:9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x14ac:dyDescent="0.25">
      <c r="A3" s="1" t="s">
        <v>0</v>
      </c>
      <c r="B3" s="3"/>
      <c r="C3" s="3"/>
      <c r="D3" s="4" t="s">
        <v>88</v>
      </c>
      <c r="E3" s="4" t="s">
        <v>87</v>
      </c>
      <c r="F3" s="4" t="s">
        <v>89</v>
      </c>
      <c r="G3" s="4" t="s">
        <v>86</v>
      </c>
      <c r="H3" s="4" t="s">
        <v>85</v>
      </c>
      <c r="I3" s="4" t="s">
        <v>80</v>
      </c>
    </row>
    <row r="4" spans="1:9" x14ac:dyDescent="0.25">
      <c r="A4" s="1"/>
      <c r="B4" s="3"/>
      <c r="C4" s="3"/>
      <c r="D4" s="16" t="s">
        <v>95</v>
      </c>
      <c r="E4" s="3"/>
      <c r="F4" s="3"/>
      <c r="G4" s="3"/>
      <c r="H4" s="3"/>
      <c r="I4" s="3"/>
    </row>
    <row r="5" spans="1:9" x14ac:dyDescent="0.2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9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x14ac:dyDescent="0.25">
      <c r="A7" s="3">
        <v>3100</v>
      </c>
      <c r="B7" s="3" t="s">
        <v>2</v>
      </c>
      <c r="C7" s="3"/>
      <c r="D7" s="5">
        <v>-1500</v>
      </c>
      <c r="E7" s="5">
        <v>-3000</v>
      </c>
      <c r="F7" s="5">
        <v>-3000</v>
      </c>
      <c r="G7" s="5">
        <v>-3000</v>
      </c>
      <c r="H7" s="5">
        <v>-3000</v>
      </c>
      <c r="I7" s="5">
        <v>-3000</v>
      </c>
    </row>
    <row r="8" spans="1:9" x14ac:dyDescent="0.25">
      <c r="A8" s="3">
        <v>3110</v>
      </c>
      <c r="B8" s="3" t="s">
        <v>3</v>
      </c>
      <c r="C8" s="3"/>
      <c r="D8" s="5">
        <v>-1500</v>
      </c>
      <c r="E8" s="5">
        <v>-3000</v>
      </c>
      <c r="F8" s="5">
        <v>-3000</v>
      </c>
      <c r="G8" s="5">
        <v>-3000</v>
      </c>
      <c r="H8" s="5">
        <v>-3000</v>
      </c>
      <c r="I8" s="5">
        <v>-3000</v>
      </c>
    </row>
    <row r="9" spans="1:9" x14ac:dyDescent="0.25">
      <c r="A9" s="3">
        <v>3130</v>
      </c>
      <c r="B9" s="3" t="s">
        <v>4</v>
      </c>
      <c r="C9" s="3"/>
      <c r="D9" s="5">
        <v>-750</v>
      </c>
      <c r="E9" s="5">
        <v>-1500</v>
      </c>
      <c r="F9" s="5">
        <v>-1500</v>
      </c>
      <c r="G9" s="5">
        <v>-1500</v>
      </c>
      <c r="H9" s="5">
        <v>-1500</v>
      </c>
      <c r="I9" s="5">
        <v>-1500</v>
      </c>
    </row>
    <row r="10" spans="1:9" x14ac:dyDescent="0.25">
      <c r="A10" s="3">
        <v>3145</v>
      </c>
      <c r="B10" s="3" t="s">
        <v>77</v>
      </c>
      <c r="C10" s="3"/>
      <c r="D10" s="5">
        <v>-300</v>
      </c>
      <c r="E10" s="5">
        <v>-600</v>
      </c>
      <c r="F10" s="5">
        <v>-600</v>
      </c>
      <c r="G10" s="5">
        <v>-600</v>
      </c>
      <c r="H10" s="5">
        <v>-600</v>
      </c>
      <c r="I10" s="5">
        <v>-600</v>
      </c>
    </row>
    <row r="11" spans="1:9" x14ac:dyDescent="0.25">
      <c r="A11" s="3">
        <v>3140</v>
      </c>
      <c r="B11" s="3" t="s">
        <v>51</v>
      </c>
      <c r="C11" s="3"/>
      <c r="D11" s="5">
        <v>-1499.94</v>
      </c>
      <c r="E11" s="5">
        <v>-3000</v>
      </c>
      <c r="F11" s="5">
        <v>-3000</v>
      </c>
      <c r="G11" s="5">
        <v>-3000</v>
      </c>
      <c r="H11" s="5">
        <v>-3000</v>
      </c>
      <c r="I11" s="5">
        <v>-3000</v>
      </c>
    </row>
    <row r="12" spans="1:9" x14ac:dyDescent="0.25">
      <c r="A12" s="3">
        <v>3120</v>
      </c>
      <c r="B12" s="3" t="s">
        <v>54</v>
      </c>
      <c r="C12" s="3"/>
      <c r="D12" s="5">
        <v>-1500</v>
      </c>
      <c r="E12" s="5">
        <v>-3000</v>
      </c>
      <c r="F12" s="5">
        <v>-3000</v>
      </c>
      <c r="G12" s="5">
        <v>-3000</v>
      </c>
      <c r="H12" s="5">
        <v>-3000</v>
      </c>
      <c r="I12" s="5">
        <v>-3000</v>
      </c>
    </row>
    <row r="13" spans="1:9" x14ac:dyDescent="0.25">
      <c r="A13" s="18" t="s">
        <v>99</v>
      </c>
      <c r="B13" s="3" t="s">
        <v>5</v>
      </c>
      <c r="C13" s="15" t="s">
        <v>98</v>
      </c>
      <c r="D13" s="5">
        <v>46.25</v>
      </c>
      <c r="E13" s="5">
        <v>-2000</v>
      </c>
      <c r="F13" s="5">
        <v>-2070.0500000000002</v>
      </c>
      <c r="G13" s="5">
        <v>-2000</v>
      </c>
      <c r="H13" s="5">
        <v>-3150</v>
      </c>
      <c r="I13" s="5">
        <v>-2000</v>
      </c>
    </row>
    <row r="14" spans="1:9" x14ac:dyDescent="0.25">
      <c r="A14" s="3"/>
      <c r="B14" s="3"/>
      <c r="C14" s="3"/>
      <c r="D14" s="2">
        <f>SUM(D7:D13)</f>
        <v>-7003.6900000000005</v>
      </c>
      <c r="E14" s="2">
        <f>SUM(E7:E13)</f>
        <v>-16100</v>
      </c>
      <c r="F14" s="2">
        <f>SUM(F7:F13)</f>
        <v>-16170.05</v>
      </c>
      <c r="G14" s="2">
        <f t="shared" ref="G14" si="0">SUM(G7:G13)</f>
        <v>-16100</v>
      </c>
      <c r="H14" s="2">
        <f>SUM(H7:H13)</f>
        <v>-17250</v>
      </c>
      <c r="I14" s="2">
        <f t="shared" ref="I14" si="1">SUM(I7:I13)</f>
        <v>-16100</v>
      </c>
    </row>
    <row r="15" spans="1:9" x14ac:dyDescent="0.25">
      <c r="A15" s="3"/>
      <c r="B15" s="3"/>
      <c r="C15" s="3"/>
      <c r="D15" s="2"/>
      <c r="E15" s="2"/>
      <c r="F15" s="2"/>
      <c r="G15" s="2"/>
      <c r="H15" s="2"/>
      <c r="I15" s="2"/>
    </row>
    <row r="16" spans="1:9" x14ac:dyDescent="0.25">
      <c r="A16" s="3" t="s">
        <v>6</v>
      </c>
      <c r="B16" s="3"/>
      <c r="C16" s="3"/>
      <c r="D16" s="5"/>
      <c r="E16" s="5"/>
      <c r="F16" s="5"/>
      <c r="G16" s="5"/>
      <c r="H16" s="5"/>
      <c r="I16" s="5"/>
    </row>
    <row r="17" spans="1:9" x14ac:dyDescent="0.25">
      <c r="A17" s="3">
        <v>4210</v>
      </c>
      <c r="B17" s="3" t="s">
        <v>7</v>
      </c>
      <c r="C17" s="3"/>
      <c r="D17" s="5"/>
      <c r="E17" s="5">
        <v>-200</v>
      </c>
      <c r="F17" s="5">
        <v>-10.36</v>
      </c>
      <c r="G17" s="5">
        <v>-500</v>
      </c>
      <c r="H17" s="5">
        <v>-22.19</v>
      </c>
      <c r="I17" s="5">
        <v>-500</v>
      </c>
    </row>
    <row r="18" spans="1:9" x14ac:dyDescent="0.25">
      <c r="A18" s="3">
        <v>4201</v>
      </c>
      <c r="B18" s="3" t="s">
        <v>34</v>
      </c>
      <c r="C18" s="3"/>
      <c r="D18" s="5"/>
      <c r="E18" s="5">
        <v>-4200</v>
      </c>
      <c r="F18" s="5">
        <v>-3400</v>
      </c>
      <c r="G18" s="5">
        <v>-4200</v>
      </c>
      <c r="H18" s="5">
        <v>-3940</v>
      </c>
      <c r="I18" s="5">
        <v>-4200</v>
      </c>
    </row>
    <row r="19" spans="1:9" x14ac:dyDescent="0.25">
      <c r="A19" s="3">
        <v>4200</v>
      </c>
      <c r="B19" s="3" t="s">
        <v>28</v>
      </c>
      <c r="C19" s="3"/>
      <c r="D19" s="5">
        <v>-1589.91</v>
      </c>
      <c r="E19" s="5">
        <v>-3800</v>
      </c>
      <c r="F19" s="5">
        <v>-2606.59</v>
      </c>
      <c r="G19" s="5">
        <v>-3500</v>
      </c>
      <c r="H19" s="5">
        <v>-4498.74</v>
      </c>
      <c r="I19" s="5">
        <v>-3000</v>
      </c>
    </row>
    <row r="20" spans="1:9" x14ac:dyDescent="0.25">
      <c r="A20" s="3">
        <v>4220</v>
      </c>
      <c r="B20" s="3" t="s">
        <v>36</v>
      </c>
      <c r="C20" s="3"/>
      <c r="D20" s="5">
        <v>-565.6</v>
      </c>
      <c r="E20" s="5">
        <v>-3000</v>
      </c>
      <c r="F20" s="5">
        <v>-966.34</v>
      </c>
      <c r="G20" s="5">
        <v>-3000</v>
      </c>
      <c r="H20" s="5">
        <v>-1300</v>
      </c>
      <c r="I20" s="5">
        <v>-3000</v>
      </c>
    </row>
    <row r="21" spans="1:9" x14ac:dyDescent="0.25">
      <c r="A21" s="17" t="s">
        <v>101</v>
      </c>
      <c r="B21" s="3" t="s">
        <v>8</v>
      </c>
      <c r="C21" s="3"/>
      <c r="D21" s="5">
        <v>-49.64</v>
      </c>
      <c r="E21" s="5">
        <v>-1000</v>
      </c>
      <c r="F21" s="5">
        <v>-533.98</v>
      </c>
      <c r="G21" s="5">
        <v>-3000</v>
      </c>
      <c r="H21" s="5">
        <v>-305.89999999999998</v>
      </c>
      <c r="I21" s="5">
        <v>-3000</v>
      </c>
    </row>
    <row r="22" spans="1:9" x14ac:dyDescent="0.25">
      <c r="A22" s="3">
        <v>4250</v>
      </c>
      <c r="B22" s="3" t="s">
        <v>9</v>
      </c>
      <c r="C22" s="3"/>
      <c r="D22" s="5">
        <v>-648.55999999999995</v>
      </c>
      <c r="E22" s="5">
        <v>-1500</v>
      </c>
      <c r="F22" s="5">
        <v>-649.01</v>
      </c>
      <c r="G22" s="5">
        <v>-2000</v>
      </c>
      <c r="H22" s="5">
        <v>-1151.4000000000001</v>
      </c>
      <c r="I22" s="5">
        <v>-2000</v>
      </c>
    </row>
    <row r="23" spans="1:9" x14ac:dyDescent="0.25">
      <c r="A23" s="3"/>
      <c r="B23" s="3"/>
      <c r="C23" s="3"/>
      <c r="D23" s="2">
        <f>SUM(D17:D22)</f>
        <v>-2853.71</v>
      </c>
      <c r="E23" s="2">
        <f>SUM(E17:E22)</f>
        <v>-13700</v>
      </c>
      <c r="F23" s="2">
        <f>SUM(F17:F22)</f>
        <v>-8166.2800000000007</v>
      </c>
      <c r="G23" s="2">
        <f t="shared" ref="G23" si="2">SUM(G17:G22)</f>
        <v>-16200</v>
      </c>
      <c r="H23" s="2">
        <f>SUM(H17:H22)</f>
        <v>-11218.23</v>
      </c>
      <c r="I23" s="2">
        <f t="shared" ref="I23" si="3">SUM(I17:I22)</f>
        <v>-15700</v>
      </c>
    </row>
    <row r="24" spans="1:9" x14ac:dyDescent="0.25">
      <c r="A24" s="3"/>
      <c r="B24" s="3"/>
      <c r="C24" s="3"/>
      <c r="D24" s="5"/>
      <c r="E24" s="5"/>
      <c r="F24" s="5"/>
      <c r="G24" s="5"/>
      <c r="H24" s="5"/>
      <c r="I24" s="5"/>
    </row>
    <row r="25" spans="1:9" x14ac:dyDescent="0.25">
      <c r="A25" s="3" t="s">
        <v>10</v>
      </c>
      <c r="B25" s="3"/>
      <c r="C25" s="3"/>
      <c r="D25" s="5"/>
      <c r="E25" s="5"/>
      <c r="F25" s="5"/>
      <c r="G25" s="5"/>
      <c r="H25" s="5"/>
      <c r="I25" s="5"/>
    </row>
    <row r="26" spans="1:9" x14ac:dyDescent="0.25">
      <c r="A26" s="3">
        <v>3500</v>
      </c>
      <c r="B26" s="3" t="s">
        <v>11</v>
      </c>
      <c r="C26" s="3"/>
      <c r="D26" s="5"/>
      <c r="E26" s="5">
        <v>-900</v>
      </c>
      <c r="F26" s="5">
        <v>-714.39</v>
      </c>
      <c r="G26" s="5">
        <v>-750</v>
      </c>
      <c r="H26" s="5">
        <v>-716.49</v>
      </c>
      <c r="I26" s="5">
        <v>-750</v>
      </c>
    </row>
    <row r="27" spans="1:9" x14ac:dyDescent="0.25">
      <c r="A27" s="3">
        <v>3700</v>
      </c>
      <c r="B27" s="3" t="s">
        <v>12</v>
      </c>
      <c r="C27" s="3"/>
      <c r="D27" s="5">
        <v>-706.98</v>
      </c>
      <c r="E27" s="5">
        <v>-1200</v>
      </c>
      <c r="F27" s="5">
        <v>-1113.6400000000001</v>
      </c>
      <c r="G27" s="5">
        <v>-1200</v>
      </c>
      <c r="H27" s="5">
        <v>-1079.8800000000001</v>
      </c>
      <c r="I27" s="5">
        <v>-1200</v>
      </c>
    </row>
    <row r="28" spans="1:9" x14ac:dyDescent="0.25">
      <c r="A28" s="3">
        <v>4100</v>
      </c>
      <c r="B28" s="3" t="s">
        <v>13</v>
      </c>
      <c r="C28" s="15"/>
      <c r="D28" s="5">
        <v>-1704.54</v>
      </c>
      <c r="E28" s="5">
        <v>-2500</v>
      </c>
      <c r="F28" s="5">
        <v>-3221.06</v>
      </c>
      <c r="G28" s="5">
        <v>-2500</v>
      </c>
      <c r="H28" s="5">
        <v>-2871.7</v>
      </c>
      <c r="I28" s="5">
        <v>-2500</v>
      </c>
    </row>
    <row r="29" spans="1:9" x14ac:dyDescent="0.25">
      <c r="A29" s="3">
        <v>3170</v>
      </c>
      <c r="B29" s="3" t="s">
        <v>39</v>
      </c>
      <c r="C29" s="3"/>
      <c r="D29" s="5">
        <v>-1070</v>
      </c>
      <c r="E29" s="5">
        <v>-900</v>
      </c>
      <c r="F29" s="5">
        <v>-898.3</v>
      </c>
      <c r="G29" s="5">
        <v>-900</v>
      </c>
      <c r="H29" s="5">
        <v>-837.84</v>
      </c>
      <c r="I29" s="5">
        <v>-900</v>
      </c>
    </row>
    <row r="30" spans="1:9" x14ac:dyDescent="0.25">
      <c r="A30" s="18" t="s">
        <v>92</v>
      </c>
      <c r="B30" s="3" t="s">
        <v>38</v>
      </c>
      <c r="C30" s="3"/>
      <c r="D30" s="5">
        <v>-39</v>
      </c>
      <c r="E30" s="5">
        <v>-2500</v>
      </c>
      <c r="F30" s="5">
        <v>-713.79</v>
      </c>
      <c r="G30" s="5">
        <v>-1000</v>
      </c>
      <c r="H30" s="5">
        <v>-2239.16</v>
      </c>
      <c r="I30" s="5">
        <v>-1000</v>
      </c>
    </row>
    <row r="31" spans="1:9" x14ac:dyDescent="0.25">
      <c r="A31" s="18" t="s">
        <v>93</v>
      </c>
      <c r="B31" s="3" t="s">
        <v>14</v>
      </c>
      <c r="C31" s="3"/>
      <c r="D31" s="5">
        <f>-35.5-814.4</f>
        <v>-849.9</v>
      </c>
      <c r="E31" s="5">
        <v>-300</v>
      </c>
      <c r="F31" s="5">
        <v>-465.34</v>
      </c>
      <c r="G31" s="5">
        <v>-500</v>
      </c>
      <c r="H31" s="5">
        <v>-225.22</v>
      </c>
      <c r="I31" s="5">
        <v>-500</v>
      </c>
    </row>
    <row r="32" spans="1:9" x14ac:dyDescent="0.25">
      <c r="A32" s="18" t="s">
        <v>100</v>
      </c>
      <c r="B32" s="3" t="s">
        <v>43</v>
      </c>
      <c r="C32" s="3"/>
      <c r="D32" s="5">
        <v>-404.62</v>
      </c>
      <c r="E32" s="5">
        <v>-1000</v>
      </c>
      <c r="F32" s="5">
        <v>-1482.31</v>
      </c>
      <c r="G32" s="5">
        <v>-1500</v>
      </c>
      <c r="H32" s="5">
        <v>-450.04</v>
      </c>
      <c r="I32" s="5">
        <v>-1500</v>
      </c>
    </row>
    <row r="33" spans="1:9" x14ac:dyDescent="0.25">
      <c r="A33" s="3"/>
      <c r="B33" s="3"/>
      <c r="C33" s="3"/>
      <c r="D33" s="2">
        <f>SUM(D26:D32)</f>
        <v>-4775.04</v>
      </c>
      <c r="E33" s="2">
        <f>SUM(E26:E32)</f>
        <v>-9300</v>
      </c>
      <c r="F33" s="2">
        <f>SUM(F26:F32)</f>
        <v>-8608.83</v>
      </c>
      <c r="G33" s="2">
        <f t="shared" ref="G33" si="4">SUM(G26:G32)</f>
        <v>-8350</v>
      </c>
      <c r="H33" s="2">
        <f>SUM(H26:H32)</f>
        <v>-8420.33</v>
      </c>
      <c r="I33" s="2">
        <f t="shared" ref="I33" si="5">SUM(I26:I32)</f>
        <v>-8350</v>
      </c>
    </row>
    <row r="34" spans="1:9" x14ac:dyDescent="0.25">
      <c r="A34" s="3"/>
      <c r="B34" s="3"/>
      <c r="C34" s="3"/>
      <c r="D34" s="5"/>
      <c r="E34" s="5"/>
      <c r="F34" s="5"/>
      <c r="G34" s="5"/>
      <c r="H34" s="5"/>
      <c r="I34" s="5"/>
    </row>
    <row r="35" spans="1:9" x14ac:dyDescent="0.25">
      <c r="A35" s="3" t="s">
        <v>31</v>
      </c>
      <c r="B35" s="3"/>
      <c r="C35" s="3" t="s">
        <v>104</v>
      </c>
      <c r="D35" s="2">
        <v>-11.65</v>
      </c>
      <c r="E35" s="2">
        <v>-5000</v>
      </c>
      <c r="F35" s="2">
        <v>-3695.28</v>
      </c>
      <c r="G35" s="2">
        <v>-5000</v>
      </c>
      <c r="H35" s="2">
        <v>-4942.1000000000004</v>
      </c>
      <c r="I35" s="2">
        <v>-5000</v>
      </c>
    </row>
    <row r="36" spans="1:9" x14ac:dyDescent="0.25">
      <c r="A36" s="3"/>
      <c r="B36" s="3"/>
      <c r="C36" s="3"/>
      <c r="D36" s="5"/>
      <c r="E36" s="5"/>
      <c r="F36" s="5"/>
      <c r="G36" s="5"/>
      <c r="H36" s="5"/>
      <c r="I36" s="5"/>
    </row>
    <row r="37" spans="1:9" x14ac:dyDescent="0.25">
      <c r="A37" s="3" t="s">
        <v>16</v>
      </c>
      <c r="B37" s="3"/>
      <c r="C37" s="20">
        <v>5500</v>
      </c>
      <c r="D37" s="2"/>
      <c r="E37" s="2">
        <v>-2000</v>
      </c>
      <c r="F37" s="2">
        <v>0</v>
      </c>
      <c r="G37" s="2">
        <v>-2000</v>
      </c>
      <c r="H37" s="2"/>
      <c r="I37" s="2">
        <v>-2000</v>
      </c>
    </row>
    <row r="38" spans="1:9" x14ac:dyDescent="0.25">
      <c r="A38" s="3"/>
      <c r="B38" s="3"/>
      <c r="C38" s="3"/>
      <c r="D38" s="5"/>
      <c r="E38" s="5"/>
      <c r="F38" s="5"/>
      <c r="G38" s="5"/>
      <c r="H38" s="5"/>
      <c r="I38" s="5"/>
    </row>
    <row r="39" spans="1:9" x14ac:dyDescent="0.25">
      <c r="A39" s="3" t="s">
        <v>15</v>
      </c>
      <c r="B39" s="3"/>
      <c r="C39" s="3" t="s">
        <v>105</v>
      </c>
      <c r="D39" s="2">
        <v>-6634.75</v>
      </c>
      <c r="E39" s="2">
        <v>-4000</v>
      </c>
      <c r="F39" s="2">
        <v>0</v>
      </c>
      <c r="G39" s="2">
        <v>-5000</v>
      </c>
      <c r="H39" s="2">
        <v>-539.88</v>
      </c>
      <c r="I39" s="2">
        <v>-10000</v>
      </c>
    </row>
    <row r="40" spans="1:9" x14ac:dyDescent="0.25">
      <c r="A40" s="3"/>
      <c r="B40" s="3"/>
      <c r="C40" s="3"/>
      <c r="D40" s="5"/>
      <c r="E40" s="5"/>
      <c r="F40" s="5"/>
      <c r="G40" s="5"/>
      <c r="H40" s="5"/>
      <c r="I40" s="5"/>
    </row>
    <row r="41" spans="1:9" x14ac:dyDescent="0.25">
      <c r="A41" s="3" t="s">
        <v>32</v>
      </c>
      <c r="B41" s="3"/>
      <c r="C41" s="3"/>
      <c r="D41" s="5"/>
      <c r="E41" s="5"/>
      <c r="F41" s="5"/>
      <c r="G41" s="5"/>
      <c r="H41" s="5"/>
      <c r="I41" s="5"/>
    </row>
    <row r="42" spans="1:9" x14ac:dyDescent="0.25">
      <c r="A42" s="3">
        <v>6097</v>
      </c>
      <c r="B42" s="3" t="s">
        <v>29</v>
      </c>
      <c r="C42" s="3"/>
      <c r="D42" s="5">
        <v>-1681</v>
      </c>
      <c r="E42" s="5">
        <v>-5000</v>
      </c>
      <c r="F42" s="5">
        <v>-1675</v>
      </c>
      <c r="G42" s="5">
        <v>-5000</v>
      </c>
      <c r="H42" s="5">
        <v>-4518.8</v>
      </c>
      <c r="I42" s="5">
        <v>-5000</v>
      </c>
    </row>
    <row r="43" spans="1:9" x14ac:dyDescent="0.25">
      <c r="A43" s="3">
        <v>6098</v>
      </c>
      <c r="B43" s="3" t="s">
        <v>30</v>
      </c>
      <c r="C43" s="3"/>
      <c r="D43" s="5">
        <v>-641</v>
      </c>
      <c r="E43" s="5">
        <v>-5000</v>
      </c>
      <c r="F43" s="5">
        <v>-2090.39</v>
      </c>
      <c r="G43" s="5">
        <v>-5000</v>
      </c>
      <c r="H43" s="5">
        <v>-4765.2</v>
      </c>
      <c r="I43" s="5">
        <v>-5000</v>
      </c>
    </row>
    <row r="44" spans="1:9" x14ac:dyDescent="0.25">
      <c r="A44" s="3">
        <v>6200</v>
      </c>
      <c r="B44" s="3" t="s">
        <v>90</v>
      </c>
      <c r="C44" s="3"/>
      <c r="D44" s="5">
        <v>-306.29000000000002</v>
      </c>
      <c r="E44" s="5">
        <v>-500</v>
      </c>
      <c r="F44" s="5">
        <v>-4096.7700000000004</v>
      </c>
      <c r="G44" s="5"/>
      <c r="H44" s="5"/>
      <c r="I44" s="5"/>
    </row>
    <row r="45" spans="1:9" x14ac:dyDescent="0.25">
      <c r="A45" s="17" t="s">
        <v>101</v>
      </c>
      <c r="B45" s="3" t="s">
        <v>74</v>
      </c>
      <c r="C45" s="3"/>
      <c r="D45" s="5">
        <v>-739.3</v>
      </c>
      <c r="E45" s="5">
        <v>-1000</v>
      </c>
      <c r="F45" s="5">
        <v>-858.6</v>
      </c>
      <c r="G45" s="5">
        <v>-600</v>
      </c>
      <c r="H45" s="5">
        <v>-1025.5</v>
      </c>
      <c r="I45" s="5">
        <v>-600</v>
      </c>
    </row>
    <row r="46" spans="1:9" x14ac:dyDescent="0.25">
      <c r="A46" s="3">
        <v>4300</v>
      </c>
      <c r="B46" s="3" t="s">
        <v>35</v>
      </c>
      <c r="C46" s="3"/>
      <c r="D46" s="19">
        <v>-6300</v>
      </c>
      <c r="E46" s="5">
        <v>-8000</v>
      </c>
      <c r="F46" s="5">
        <v>-5906.17</v>
      </c>
      <c r="G46" s="5">
        <v>-10000</v>
      </c>
      <c r="H46" s="5">
        <v>-10445.85</v>
      </c>
      <c r="I46" s="5">
        <v>-8000</v>
      </c>
    </row>
    <row r="47" spans="1:9" x14ac:dyDescent="0.25">
      <c r="A47" s="3">
        <v>6099</v>
      </c>
      <c r="B47" s="3" t="s">
        <v>75</v>
      </c>
      <c r="C47" s="3"/>
      <c r="D47" s="5"/>
      <c r="E47" s="5">
        <v>-3000</v>
      </c>
      <c r="F47" s="5">
        <v>-2477</v>
      </c>
      <c r="G47" s="5">
        <v>-3000</v>
      </c>
      <c r="H47" s="5">
        <v>-2240</v>
      </c>
      <c r="I47" s="5">
        <v>-2000</v>
      </c>
    </row>
    <row r="48" spans="1:9" x14ac:dyDescent="0.25">
      <c r="A48" s="15"/>
      <c r="B48" s="3"/>
      <c r="C48" s="3"/>
      <c r="D48" s="5"/>
      <c r="E48" s="5"/>
      <c r="F48" s="5"/>
      <c r="G48" s="5"/>
      <c r="H48" s="5"/>
      <c r="I48" s="5"/>
    </row>
    <row r="49" spans="1:9" x14ac:dyDescent="0.25">
      <c r="A49" s="15"/>
      <c r="B49" s="3"/>
      <c r="C49" s="3"/>
      <c r="D49" s="5"/>
      <c r="E49" s="5"/>
      <c r="F49" s="5"/>
      <c r="G49" s="5"/>
      <c r="H49" s="5"/>
      <c r="I49" s="5"/>
    </row>
    <row r="50" spans="1:9" x14ac:dyDescent="0.25">
      <c r="A50" s="1"/>
      <c r="B50" s="3"/>
      <c r="C50" s="3"/>
      <c r="D50" s="2">
        <f>SUM(D42:D49)</f>
        <v>-9667.59</v>
      </c>
      <c r="E50" s="2">
        <f t="shared" ref="E50" si="6">SUM(E42:E47)</f>
        <v>-22500</v>
      </c>
      <c r="F50" s="2">
        <f>SUM(F42:F47)</f>
        <v>-17103.93</v>
      </c>
      <c r="G50" s="2">
        <f t="shared" ref="G50" si="7">SUM(G42:G47)</f>
        <v>-23600</v>
      </c>
      <c r="H50" s="2">
        <f t="shared" ref="H50" si="8">SUM(H42:H47)</f>
        <v>-22995.35</v>
      </c>
      <c r="I50" s="2">
        <f t="shared" ref="I50" si="9">SUM(I42:I47)</f>
        <v>-20600</v>
      </c>
    </row>
    <row r="51" spans="1:9" x14ac:dyDescent="0.25">
      <c r="A51" s="1"/>
      <c r="B51" s="3"/>
      <c r="C51" s="3"/>
      <c r="D51" s="5"/>
      <c r="E51" s="5"/>
      <c r="F51" s="5"/>
      <c r="G51" s="5"/>
      <c r="H51" s="5"/>
      <c r="I51" s="5"/>
    </row>
    <row r="52" spans="1:9" x14ac:dyDescent="0.25">
      <c r="A52" s="6" t="s">
        <v>17</v>
      </c>
      <c r="B52" s="3"/>
      <c r="C52" s="3"/>
      <c r="D52" s="7">
        <f>D14+D23+D33+D35+D37+D39+D50</f>
        <v>-30946.430000000004</v>
      </c>
      <c r="E52" s="7">
        <f t="shared" ref="E52" si="10">SUM(E14+E23+E33+E35+E37+E39+E50)</f>
        <v>-72600</v>
      </c>
      <c r="F52" s="7">
        <f>SUM((F14+F23+F33+F35+F37+F39+F50))</f>
        <v>-53744.37</v>
      </c>
      <c r="G52" s="7">
        <f>SUM(G14+G23+G33+G35+G37+G39+G50)</f>
        <v>-76250</v>
      </c>
      <c r="H52" s="7">
        <f t="shared" ref="H52" si="11">SUM(H14+H23+H33+H35+H37+H39+H50)</f>
        <v>-65365.889999999992</v>
      </c>
      <c r="I52" s="7">
        <f t="shared" ref="I52" si="12">SUM(I14+I23+I33+I35+I37+I39+I50)</f>
        <v>-77750</v>
      </c>
    </row>
    <row r="53" spans="1:9" x14ac:dyDescent="0.25">
      <c r="A53" s="1"/>
      <c r="B53" s="3"/>
      <c r="C53" s="3"/>
      <c r="D53" s="5"/>
      <c r="E53" s="5"/>
      <c r="F53" s="5"/>
      <c r="G53" s="5"/>
      <c r="H53" s="5"/>
      <c r="I53" s="5"/>
    </row>
    <row r="54" spans="1:9" x14ac:dyDescent="0.25">
      <c r="A54" s="1" t="s">
        <v>18</v>
      </c>
      <c r="B54" s="3"/>
      <c r="C54" s="3"/>
      <c r="D54" s="5"/>
      <c r="E54" s="5"/>
      <c r="F54" s="5"/>
      <c r="G54" s="5"/>
      <c r="H54" s="5"/>
      <c r="I54" s="5"/>
    </row>
    <row r="55" spans="1:9" x14ac:dyDescent="0.25">
      <c r="A55" s="3"/>
      <c r="B55" s="3"/>
      <c r="C55" s="3"/>
      <c r="D55" s="5"/>
      <c r="E55" s="5"/>
      <c r="F55" s="5"/>
      <c r="G55" s="5"/>
      <c r="H55" s="5"/>
      <c r="I55" s="5"/>
    </row>
    <row r="56" spans="1:9" x14ac:dyDescent="0.25">
      <c r="A56" s="3">
        <v>6600</v>
      </c>
      <c r="B56" s="3" t="s">
        <v>19</v>
      </c>
      <c r="C56" s="3"/>
      <c r="D56" s="5">
        <v>32558.7</v>
      </c>
      <c r="E56" s="5">
        <v>58000</v>
      </c>
      <c r="F56" s="5">
        <v>57434.29</v>
      </c>
      <c r="G56" s="5">
        <v>58000</v>
      </c>
      <c r="H56" s="5">
        <v>59768.13</v>
      </c>
      <c r="I56" s="5">
        <v>58000</v>
      </c>
    </row>
    <row r="57" spans="1:9" x14ac:dyDescent="0.25">
      <c r="A57" s="3">
        <v>6610</v>
      </c>
      <c r="B57" s="3" t="s">
        <v>20</v>
      </c>
      <c r="C57" s="3" t="s">
        <v>96</v>
      </c>
      <c r="D57" s="5">
        <v>-650</v>
      </c>
      <c r="E57" s="5">
        <v>2000</v>
      </c>
      <c r="F57" s="5">
        <v>1952.63</v>
      </c>
      <c r="G57" s="5">
        <v>2000</v>
      </c>
      <c r="H57" s="5">
        <v>1450.72</v>
      </c>
      <c r="I57" s="5">
        <v>2000</v>
      </c>
    </row>
    <row r="58" spans="1:9" x14ac:dyDescent="0.25">
      <c r="A58" s="18" t="s">
        <v>94</v>
      </c>
      <c r="B58" s="3" t="s">
        <v>42</v>
      </c>
      <c r="C58" s="3" t="s">
        <v>97</v>
      </c>
      <c r="D58" s="5">
        <f>1257+0</f>
        <v>1257</v>
      </c>
      <c r="E58" s="5">
        <v>200</v>
      </c>
      <c r="F58" s="5">
        <v>314.2</v>
      </c>
      <c r="G58" s="5">
        <v>500</v>
      </c>
      <c r="H58" s="5">
        <v>510.38</v>
      </c>
      <c r="I58" s="5">
        <v>500</v>
      </c>
    </row>
    <row r="59" spans="1:9" x14ac:dyDescent="0.25">
      <c r="A59" s="3">
        <v>3000</v>
      </c>
      <c r="B59" s="3" t="s">
        <v>60</v>
      </c>
      <c r="C59" s="3"/>
      <c r="D59" s="5">
        <v>7405</v>
      </c>
      <c r="E59" s="5">
        <v>7500</v>
      </c>
      <c r="F59" s="5">
        <v>7515</v>
      </c>
      <c r="G59" s="5">
        <v>7000</v>
      </c>
      <c r="H59" s="5">
        <v>6393.1</v>
      </c>
      <c r="I59" s="5">
        <v>6000</v>
      </c>
    </row>
    <row r="60" spans="1:9" x14ac:dyDescent="0.25">
      <c r="A60" s="1"/>
      <c r="B60" s="3"/>
      <c r="C60" s="3"/>
      <c r="D60" s="5"/>
      <c r="E60" s="5"/>
      <c r="F60" s="5"/>
      <c r="G60" s="5"/>
      <c r="H60" s="5"/>
      <c r="I60" s="5"/>
    </row>
    <row r="61" spans="1:9" x14ac:dyDescent="0.25">
      <c r="A61" s="6" t="s">
        <v>58</v>
      </c>
      <c r="B61" s="8"/>
      <c r="C61" s="8"/>
      <c r="D61" s="7">
        <f>SUM(D56:D59)</f>
        <v>40570.699999999997</v>
      </c>
      <c r="E61" s="7">
        <f>SUM(E56:E60)</f>
        <v>67700</v>
      </c>
      <c r="F61" s="7">
        <f>SUM(F56:F60)</f>
        <v>67216.12</v>
      </c>
      <c r="G61" s="7">
        <f t="shared" ref="G61" si="13">SUM(G56:G60)</f>
        <v>67500</v>
      </c>
      <c r="H61" s="7">
        <f>SUM(H56:H60)</f>
        <v>68122.33</v>
      </c>
      <c r="I61" s="7">
        <f t="shared" ref="I61" si="14">SUM(I56:I60)</f>
        <v>66500</v>
      </c>
    </row>
    <row r="62" spans="1:9" x14ac:dyDescent="0.25">
      <c r="A62" s="6" t="s">
        <v>21</v>
      </c>
      <c r="B62" s="8"/>
      <c r="C62" s="8"/>
      <c r="D62" s="7">
        <f>D52+D61</f>
        <v>9624.2699999999932</v>
      </c>
      <c r="E62" s="7">
        <f>SUM(E52+E61)</f>
        <v>-4900</v>
      </c>
      <c r="F62" s="7">
        <f>SUM(F52+F61)</f>
        <v>13471.749999999993</v>
      </c>
      <c r="G62" s="7">
        <f t="shared" ref="G62" si="15">SUM(G52+G61)</f>
        <v>-8750</v>
      </c>
      <c r="H62" s="7">
        <f>SUM(H52+H61)</f>
        <v>2756.4400000000096</v>
      </c>
      <c r="I62" s="7">
        <f t="shared" ref="I62" si="16">SUM(I52+I61)</f>
        <v>-11250</v>
      </c>
    </row>
    <row r="63" spans="1:9" x14ac:dyDescent="0.25">
      <c r="A63" s="6"/>
      <c r="B63" s="8"/>
      <c r="C63" s="8"/>
      <c r="D63" s="7"/>
      <c r="E63" s="7"/>
      <c r="F63" s="7"/>
      <c r="G63" s="7"/>
      <c r="H63" s="7"/>
      <c r="I63" s="7"/>
    </row>
    <row r="64" spans="1:9" x14ac:dyDescent="0.25">
      <c r="A64" s="1" t="s">
        <v>22</v>
      </c>
      <c r="B64" s="3"/>
      <c r="C64" s="3"/>
      <c r="D64" s="5"/>
      <c r="E64" s="5"/>
      <c r="F64" s="5"/>
      <c r="G64" s="5"/>
      <c r="H64" s="5"/>
      <c r="I64" s="5"/>
    </row>
    <row r="65" spans="1:9" x14ac:dyDescent="0.25">
      <c r="A65" s="3"/>
      <c r="B65" s="3"/>
      <c r="C65" s="3"/>
      <c r="D65" s="5"/>
      <c r="E65" s="5"/>
      <c r="F65" s="5"/>
      <c r="G65" s="5"/>
      <c r="H65" s="5"/>
      <c r="I65" s="5"/>
    </row>
    <row r="66" spans="1:9" x14ac:dyDescent="0.25">
      <c r="A66" s="3">
        <v>6720</v>
      </c>
      <c r="B66" s="3" t="s">
        <v>23</v>
      </c>
      <c r="C66" s="3"/>
      <c r="D66" s="5">
        <v>75</v>
      </c>
      <c r="E66" s="5">
        <v>1675</v>
      </c>
      <c r="F66" s="5">
        <v>1625</v>
      </c>
      <c r="G66" s="5">
        <v>1500</v>
      </c>
      <c r="H66" s="5">
        <v>1675</v>
      </c>
      <c r="I66" s="5">
        <v>1500</v>
      </c>
    </row>
    <row r="67" spans="1:9" x14ac:dyDescent="0.25">
      <c r="A67" s="3">
        <v>6710</v>
      </c>
      <c r="B67" s="3" t="s">
        <v>24</v>
      </c>
      <c r="C67" s="3"/>
      <c r="D67" s="5">
        <v>-2772.24</v>
      </c>
      <c r="E67" s="5">
        <v>-4200</v>
      </c>
      <c r="F67" s="5">
        <v>-4158.3599999999997</v>
      </c>
      <c r="G67" s="5">
        <v>-4200</v>
      </c>
      <c r="H67" s="5">
        <v>-4148.3599999999997</v>
      </c>
      <c r="I67" s="5">
        <v>-4200</v>
      </c>
    </row>
    <row r="68" spans="1:9" x14ac:dyDescent="0.25">
      <c r="A68" s="3">
        <v>6750</v>
      </c>
      <c r="B68" s="3" t="s">
        <v>25</v>
      </c>
      <c r="C68" s="3"/>
      <c r="D68" s="5">
        <v>-250.85</v>
      </c>
      <c r="E68" s="5">
        <v>-500</v>
      </c>
      <c r="F68" s="5">
        <v>-967.71</v>
      </c>
      <c r="G68" s="5">
        <v>-500</v>
      </c>
      <c r="H68" s="5"/>
      <c r="I68" s="5">
        <v>-500</v>
      </c>
    </row>
    <row r="69" spans="1:9" x14ac:dyDescent="0.25">
      <c r="A69" s="3"/>
      <c r="B69" s="3"/>
      <c r="C69" s="3"/>
      <c r="D69" s="2">
        <f>SUM(D66:D68)</f>
        <v>-2948.0899999999997</v>
      </c>
      <c r="E69" s="2">
        <f>SUM(E66:E68)</f>
        <v>-3025</v>
      </c>
      <c r="F69" s="2">
        <f>SUM(F66:F68)</f>
        <v>-3501.0699999999997</v>
      </c>
      <c r="G69" s="2">
        <f t="shared" ref="G69" si="17">SUM(G66:G68)</f>
        <v>-3200</v>
      </c>
      <c r="H69" s="2">
        <f>SUM(H66:H68)</f>
        <v>-2473.3599999999997</v>
      </c>
      <c r="I69" s="2">
        <f t="shared" ref="I69" si="18">SUM(I66:I68)</f>
        <v>-3200</v>
      </c>
    </row>
    <row r="70" spans="1:9" x14ac:dyDescent="0.25">
      <c r="A70" s="3"/>
      <c r="B70" s="3"/>
      <c r="C70" s="3"/>
      <c r="D70" s="2"/>
      <c r="E70" s="2"/>
      <c r="F70" s="2"/>
      <c r="G70" s="2"/>
      <c r="H70" s="2"/>
      <c r="I70" s="2"/>
    </row>
    <row r="71" spans="1:9" x14ac:dyDescent="0.25">
      <c r="A71" s="3"/>
      <c r="B71" s="3"/>
      <c r="C71" s="3"/>
      <c r="D71" s="2"/>
      <c r="E71" s="2"/>
      <c r="F71" s="2"/>
      <c r="G71" s="2"/>
      <c r="H71" s="2"/>
      <c r="I71" s="2"/>
    </row>
    <row r="72" spans="1:9" x14ac:dyDescent="0.25">
      <c r="A72" s="3"/>
      <c r="B72" s="3"/>
      <c r="C72" s="3"/>
      <c r="D72" s="5"/>
      <c r="E72" s="5"/>
      <c r="F72" s="5"/>
      <c r="G72" s="5"/>
      <c r="H72" s="5"/>
      <c r="I72" s="5"/>
    </row>
    <row r="73" spans="1:9" x14ac:dyDescent="0.25">
      <c r="A73" s="3" t="s">
        <v>27</v>
      </c>
      <c r="B73" s="3">
        <v>7000</v>
      </c>
      <c r="C73" s="3"/>
      <c r="D73" s="5"/>
      <c r="E73" s="5">
        <v>0</v>
      </c>
      <c r="F73" s="5"/>
      <c r="G73" s="5">
        <v>0</v>
      </c>
      <c r="H73" s="5"/>
      <c r="I73" s="5">
        <v>0</v>
      </c>
    </row>
    <row r="74" spans="1:9" x14ac:dyDescent="0.25">
      <c r="A74" s="3"/>
      <c r="B74" s="3"/>
      <c r="C74" s="3"/>
      <c r="D74" s="5"/>
      <c r="E74" s="5"/>
      <c r="F74" s="5"/>
      <c r="G74" s="5"/>
      <c r="H74" s="5"/>
      <c r="I74" s="5"/>
    </row>
    <row r="75" spans="1:9" x14ac:dyDescent="0.25">
      <c r="A75" s="12" t="s">
        <v>26</v>
      </c>
      <c r="B75" s="10"/>
      <c r="C75" s="10"/>
      <c r="D75" s="11">
        <f>D62+D69+D73</f>
        <v>6676.179999999993</v>
      </c>
      <c r="E75" s="11">
        <f>SUM(E62+E69+E73)</f>
        <v>-7925</v>
      </c>
      <c r="F75" s="11">
        <f>SUM(F62+F69)</f>
        <v>9970.679999999993</v>
      </c>
      <c r="G75" s="11">
        <f>SUM(G62+G69)</f>
        <v>-11950</v>
      </c>
      <c r="H75" s="11">
        <f>SUM(H62+H69)</f>
        <v>283.08000000000993</v>
      </c>
      <c r="I75" s="11">
        <f>SUM(I62+I69)</f>
        <v>-14450</v>
      </c>
    </row>
    <row r="76" spans="1:9" x14ac:dyDescent="0.25">
      <c r="A76" s="3"/>
      <c r="B76" s="3"/>
      <c r="C76" s="3"/>
      <c r="D76" s="5"/>
      <c r="E76" s="5"/>
      <c r="F76" s="5"/>
      <c r="G76" s="5"/>
      <c r="H76" s="5"/>
      <c r="I76" s="5"/>
    </row>
    <row r="77" spans="1:9" x14ac:dyDescent="0.25">
      <c r="A77" s="3" t="s">
        <v>81</v>
      </c>
      <c r="B77" s="3"/>
      <c r="C77" s="3"/>
      <c r="D77" s="3"/>
      <c r="E77" s="3"/>
      <c r="F77" s="3"/>
      <c r="G77" s="3"/>
      <c r="H77" s="3"/>
      <c r="I77" s="3"/>
    </row>
    <row r="78" spans="1:9" x14ac:dyDescent="0.25">
      <c r="A78" s="3" t="s">
        <v>67</v>
      </c>
      <c r="B78" s="3"/>
      <c r="C78" s="3"/>
      <c r="D78" s="3"/>
      <c r="E78" s="3"/>
      <c r="F78" s="3"/>
      <c r="G78" s="3"/>
      <c r="H78" s="3"/>
      <c r="I78" s="3"/>
    </row>
    <row r="79" spans="1:9" x14ac:dyDescent="0.25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5">
      <c r="G80" s="4"/>
    </row>
    <row r="81" spans="7:7" x14ac:dyDescent="0.25">
      <c r="G81" s="3"/>
    </row>
    <row r="82" spans="7:7" x14ac:dyDescent="0.25">
      <c r="G82" s="3"/>
    </row>
    <row r="83" spans="7:7" x14ac:dyDescent="0.25">
      <c r="G83" s="3"/>
    </row>
    <row r="84" spans="7:7" x14ac:dyDescent="0.25">
      <c r="G84" s="5"/>
    </row>
    <row r="85" spans="7:7" x14ac:dyDescent="0.25">
      <c r="G85" s="5"/>
    </row>
    <row r="86" spans="7:7" x14ac:dyDescent="0.25">
      <c r="G86" s="5"/>
    </row>
    <row r="87" spans="7:7" x14ac:dyDescent="0.25">
      <c r="G87" s="5"/>
    </row>
    <row r="88" spans="7:7" x14ac:dyDescent="0.25">
      <c r="G88" s="5"/>
    </row>
    <row r="89" spans="7:7" x14ac:dyDescent="0.25">
      <c r="G89" s="5"/>
    </row>
    <row r="90" spans="7:7" x14ac:dyDescent="0.25">
      <c r="G90" s="5"/>
    </row>
    <row r="91" spans="7:7" x14ac:dyDescent="0.25">
      <c r="G91" s="2"/>
    </row>
    <row r="92" spans="7:7" x14ac:dyDescent="0.25">
      <c r="G92" s="2"/>
    </row>
    <row r="93" spans="7:7" x14ac:dyDescent="0.25">
      <c r="G93" s="5"/>
    </row>
    <row r="94" spans="7:7" x14ac:dyDescent="0.25">
      <c r="G94" s="5"/>
    </row>
    <row r="95" spans="7:7" x14ac:dyDescent="0.25">
      <c r="G95" s="5"/>
    </row>
    <row r="96" spans="7:7" x14ac:dyDescent="0.25">
      <c r="G96" s="5"/>
    </row>
    <row r="97" spans="7:7" x14ac:dyDescent="0.25">
      <c r="G97" s="5"/>
    </row>
    <row r="98" spans="7:7" x14ac:dyDescent="0.25">
      <c r="G98" s="5"/>
    </row>
    <row r="99" spans="7:7" x14ac:dyDescent="0.25">
      <c r="G99" s="5"/>
    </row>
    <row r="100" spans="7:7" x14ac:dyDescent="0.25">
      <c r="G100" s="2"/>
    </row>
    <row r="101" spans="7:7" x14ac:dyDescent="0.25">
      <c r="G101" s="5"/>
    </row>
    <row r="102" spans="7:7" x14ac:dyDescent="0.25">
      <c r="G102" s="5"/>
    </row>
    <row r="103" spans="7:7" x14ac:dyDescent="0.25">
      <c r="G103" s="5"/>
    </row>
    <row r="104" spans="7:7" x14ac:dyDescent="0.25">
      <c r="G104" s="5"/>
    </row>
    <row r="105" spans="7:7" x14ac:dyDescent="0.25">
      <c r="G105" s="5"/>
    </row>
    <row r="106" spans="7:7" x14ac:dyDescent="0.25">
      <c r="G106" s="5"/>
    </row>
    <row r="107" spans="7:7" x14ac:dyDescent="0.25">
      <c r="G107" s="5"/>
    </row>
    <row r="108" spans="7:7" x14ac:dyDescent="0.25">
      <c r="G108" s="5"/>
    </row>
    <row r="109" spans="7:7" x14ac:dyDescent="0.25">
      <c r="G109" s="5"/>
    </row>
    <row r="110" spans="7:7" x14ac:dyDescent="0.25">
      <c r="G110" s="2"/>
    </row>
    <row r="111" spans="7:7" x14ac:dyDescent="0.25">
      <c r="G111" s="5"/>
    </row>
    <row r="112" spans="7:7" x14ac:dyDescent="0.25">
      <c r="G112" s="2"/>
    </row>
    <row r="113" spans="7:7" x14ac:dyDescent="0.25">
      <c r="G113" s="5"/>
    </row>
    <row r="114" spans="7:7" x14ac:dyDescent="0.25">
      <c r="G114" s="2"/>
    </row>
    <row r="115" spans="7:7" x14ac:dyDescent="0.25">
      <c r="G115" s="5"/>
    </row>
    <row r="116" spans="7:7" x14ac:dyDescent="0.25">
      <c r="G116" s="2"/>
    </row>
    <row r="117" spans="7:7" x14ac:dyDescent="0.25">
      <c r="G117" s="5"/>
    </row>
    <row r="118" spans="7:7" x14ac:dyDescent="0.25">
      <c r="G118" s="5"/>
    </row>
    <row r="119" spans="7:7" x14ac:dyDescent="0.25">
      <c r="G119" s="5"/>
    </row>
    <row r="120" spans="7:7" x14ac:dyDescent="0.25">
      <c r="G120" s="5"/>
    </row>
    <row r="121" spans="7:7" x14ac:dyDescent="0.25">
      <c r="G121" s="5"/>
    </row>
    <row r="122" spans="7:7" x14ac:dyDescent="0.25">
      <c r="G122" s="5"/>
    </row>
    <row r="123" spans="7:7" x14ac:dyDescent="0.25">
      <c r="G123" s="5"/>
    </row>
    <row r="124" spans="7:7" x14ac:dyDescent="0.25">
      <c r="G124" s="5"/>
    </row>
    <row r="125" spans="7:7" x14ac:dyDescent="0.25">
      <c r="G125" s="2"/>
    </row>
    <row r="126" spans="7:7" x14ac:dyDescent="0.25">
      <c r="G126" s="5"/>
    </row>
    <row r="127" spans="7:7" x14ac:dyDescent="0.25">
      <c r="G127" s="7"/>
    </row>
    <row r="128" spans="7:7" x14ac:dyDescent="0.25">
      <c r="G128" s="5"/>
    </row>
    <row r="129" spans="7:7" x14ac:dyDescent="0.25">
      <c r="G129" s="5"/>
    </row>
    <row r="130" spans="7:7" x14ac:dyDescent="0.25">
      <c r="G130" s="5"/>
    </row>
    <row r="131" spans="7:7" x14ac:dyDescent="0.25">
      <c r="G131" s="5"/>
    </row>
    <row r="132" spans="7:7" x14ac:dyDescent="0.25">
      <c r="G132" s="5"/>
    </row>
    <row r="133" spans="7:7" x14ac:dyDescent="0.25">
      <c r="G133" s="5"/>
    </row>
    <row r="134" spans="7:7" x14ac:dyDescent="0.25">
      <c r="G134" s="5"/>
    </row>
    <row r="135" spans="7:7" x14ac:dyDescent="0.25">
      <c r="G135" s="5"/>
    </row>
    <row r="136" spans="7:7" x14ac:dyDescent="0.25">
      <c r="G136" s="7"/>
    </row>
    <row r="137" spans="7:7" x14ac:dyDescent="0.25">
      <c r="G137" s="7"/>
    </row>
    <row r="138" spans="7:7" x14ac:dyDescent="0.25">
      <c r="G138" s="7"/>
    </row>
    <row r="139" spans="7:7" x14ac:dyDescent="0.25">
      <c r="G139" s="5"/>
    </row>
    <row r="140" spans="7:7" x14ac:dyDescent="0.25">
      <c r="G140" s="5"/>
    </row>
    <row r="141" spans="7:7" x14ac:dyDescent="0.25">
      <c r="G141" s="5"/>
    </row>
    <row r="142" spans="7:7" x14ac:dyDescent="0.25">
      <c r="G142" s="5"/>
    </row>
    <row r="143" spans="7:7" x14ac:dyDescent="0.25">
      <c r="G143" s="5"/>
    </row>
    <row r="144" spans="7:7" x14ac:dyDescent="0.25">
      <c r="G144" s="2"/>
    </row>
    <row r="145" spans="7:7" x14ac:dyDescent="0.25">
      <c r="G145" s="5"/>
    </row>
    <row r="146" spans="7:7" x14ac:dyDescent="0.25">
      <c r="G146" s="5"/>
    </row>
    <row r="147" spans="7:7" x14ac:dyDescent="0.25">
      <c r="G147" s="5"/>
    </row>
    <row r="148" spans="7:7" x14ac:dyDescent="0.25">
      <c r="G148" s="11"/>
    </row>
    <row r="149" spans="7:7" x14ac:dyDescent="0.25">
      <c r="G149" s="5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8"/>
  <sheetViews>
    <sheetView tabSelected="1" topLeftCell="A52" zoomScaleNormal="100" workbookViewId="0">
      <selection activeCell="E56" sqref="E56"/>
    </sheetView>
  </sheetViews>
  <sheetFormatPr defaultRowHeight="13.2" x14ac:dyDescent="0.25"/>
  <cols>
    <col min="1" max="1" width="16.33203125" customWidth="1"/>
    <col min="2" max="2" width="23.5546875" customWidth="1"/>
    <col min="3" max="3" width="24.33203125" customWidth="1"/>
    <col min="4" max="4" width="10.88671875" customWidth="1"/>
    <col min="5" max="5" width="11.5546875" style="1" customWidth="1"/>
    <col min="6" max="6" width="10.88671875" customWidth="1"/>
    <col min="7" max="10" width="9" bestFit="1" customWidth="1"/>
  </cols>
  <sheetData>
    <row r="1" spans="1:12" x14ac:dyDescent="0.25">
      <c r="A1" s="1" t="s">
        <v>118</v>
      </c>
      <c r="B1" s="3"/>
      <c r="C1" s="3"/>
      <c r="D1" s="3" t="s">
        <v>119</v>
      </c>
      <c r="F1" s="3"/>
      <c r="G1" s="3"/>
      <c r="H1" s="3"/>
      <c r="I1" s="3"/>
      <c r="J1" s="3"/>
      <c r="K1" s="3"/>
      <c r="L1" s="3"/>
    </row>
    <row r="2" spans="1:12" x14ac:dyDescent="0.25">
      <c r="A2" s="1" t="s">
        <v>0</v>
      </c>
      <c r="B2" s="3"/>
      <c r="C2" s="3"/>
      <c r="D2" s="3">
        <v>2022</v>
      </c>
      <c r="E2" s="1" t="s">
        <v>122</v>
      </c>
      <c r="F2" s="18" t="s">
        <v>114</v>
      </c>
      <c r="G2" s="18" t="s">
        <v>113</v>
      </c>
      <c r="H2" s="23" t="s">
        <v>102</v>
      </c>
      <c r="I2" s="23" t="s">
        <v>88</v>
      </c>
      <c r="J2" s="23" t="s">
        <v>87</v>
      </c>
      <c r="K2" s="4"/>
      <c r="L2" s="4"/>
    </row>
    <row r="3" spans="1:12" x14ac:dyDescent="0.25">
      <c r="A3" s="1"/>
      <c r="B3" s="3"/>
      <c r="C3" s="3"/>
      <c r="D3" s="3"/>
      <c r="F3" s="3"/>
      <c r="G3" s="3"/>
      <c r="H3" s="3"/>
      <c r="I3" s="16"/>
      <c r="J3" s="3"/>
      <c r="K3" s="3"/>
      <c r="L3" s="3"/>
    </row>
    <row r="4" spans="1:12" x14ac:dyDescent="0.25">
      <c r="A4" s="1" t="s">
        <v>109</v>
      </c>
      <c r="B4" s="3"/>
      <c r="C4" s="3"/>
      <c r="D4" s="3"/>
      <c r="F4" s="3"/>
      <c r="G4" s="3"/>
      <c r="H4" s="3"/>
      <c r="I4" s="16"/>
      <c r="J4" s="3"/>
      <c r="K4" s="3"/>
      <c r="L4" s="3"/>
    </row>
    <row r="5" spans="1:12" x14ac:dyDescent="0.25">
      <c r="A5" s="3" t="s">
        <v>1</v>
      </c>
      <c r="B5" s="3"/>
      <c r="C5" s="3"/>
      <c r="D5" s="3"/>
      <c r="F5" s="3"/>
      <c r="G5" s="3"/>
      <c r="H5" s="3"/>
      <c r="I5" s="3"/>
      <c r="J5" s="3"/>
      <c r="K5" s="3"/>
      <c r="L5" s="3"/>
    </row>
    <row r="6" spans="1:12" x14ac:dyDescent="0.25">
      <c r="A6" s="3"/>
      <c r="B6" s="3"/>
      <c r="C6" s="3"/>
      <c r="D6" s="3"/>
      <c r="F6" s="3"/>
      <c r="G6" s="3"/>
      <c r="H6" s="3"/>
      <c r="I6" s="3"/>
      <c r="J6" s="3"/>
      <c r="K6" s="3"/>
      <c r="L6" s="3"/>
    </row>
    <row r="7" spans="1:12" x14ac:dyDescent="0.25">
      <c r="A7" s="3">
        <v>3100</v>
      </c>
      <c r="B7" s="3" t="s">
        <v>2</v>
      </c>
      <c r="C7" s="3"/>
      <c r="D7" s="3">
        <v>-3000</v>
      </c>
      <c r="E7" s="2">
        <v>-3000</v>
      </c>
      <c r="F7" s="3">
        <v>-3000</v>
      </c>
      <c r="G7" s="5">
        <v>-3000</v>
      </c>
      <c r="H7" s="5">
        <v>-3000</v>
      </c>
      <c r="I7" s="5">
        <v>-3000</v>
      </c>
      <c r="J7" s="5">
        <v>-3000</v>
      </c>
      <c r="K7" s="5"/>
      <c r="L7" s="5"/>
    </row>
    <row r="8" spans="1:12" x14ac:dyDescent="0.25">
      <c r="A8" s="3">
        <v>3110</v>
      </c>
      <c r="B8" s="3" t="s">
        <v>3</v>
      </c>
      <c r="C8" s="3"/>
      <c r="D8" s="3">
        <v>-3000</v>
      </c>
      <c r="E8" s="2">
        <v>-3000</v>
      </c>
      <c r="F8" s="3">
        <v>-3000</v>
      </c>
      <c r="G8" s="5">
        <v>-3000</v>
      </c>
      <c r="H8" s="5">
        <v>-3000</v>
      </c>
      <c r="I8" s="5">
        <v>-3000</v>
      </c>
      <c r="J8" s="5">
        <v>-3000</v>
      </c>
      <c r="K8" s="5"/>
      <c r="L8" s="5"/>
    </row>
    <row r="9" spans="1:12" x14ac:dyDescent="0.25">
      <c r="A9" s="3">
        <v>3130</v>
      </c>
      <c r="B9" s="3" t="s">
        <v>4</v>
      </c>
      <c r="C9" s="3"/>
      <c r="D9" s="3">
        <v>-1500</v>
      </c>
      <c r="E9" s="2">
        <v>-1500</v>
      </c>
      <c r="F9" s="3">
        <v>-1500</v>
      </c>
      <c r="G9" s="5">
        <v>-1500</v>
      </c>
      <c r="H9" s="5">
        <v>-1500</v>
      </c>
      <c r="I9" s="5">
        <v>-1500</v>
      </c>
      <c r="J9" s="5">
        <v>-1500</v>
      </c>
      <c r="K9" s="5"/>
      <c r="L9" s="5"/>
    </row>
    <row r="10" spans="1:12" x14ac:dyDescent="0.25">
      <c r="A10" s="3">
        <v>3145</v>
      </c>
      <c r="B10" s="3" t="s">
        <v>115</v>
      </c>
      <c r="C10" s="3"/>
      <c r="D10" s="3">
        <v>-1800</v>
      </c>
      <c r="E10" s="2">
        <v>-1800</v>
      </c>
      <c r="F10" s="3">
        <v>-600</v>
      </c>
      <c r="G10" s="5">
        <v>-600</v>
      </c>
      <c r="H10" s="5">
        <v>-600</v>
      </c>
      <c r="I10" s="5">
        <v>-600</v>
      </c>
      <c r="J10" s="5">
        <v>-600</v>
      </c>
      <c r="K10" s="5"/>
      <c r="L10" s="5"/>
    </row>
    <row r="11" spans="1:12" x14ac:dyDescent="0.25">
      <c r="A11" s="3">
        <v>3140</v>
      </c>
      <c r="B11" s="3" t="s">
        <v>51</v>
      </c>
      <c r="C11" s="3"/>
      <c r="D11" s="3">
        <v>-3000</v>
      </c>
      <c r="E11" s="2">
        <v>-3000</v>
      </c>
      <c r="F11" s="3">
        <v>-3000</v>
      </c>
      <c r="G11" s="5">
        <v>-3000</v>
      </c>
      <c r="H11" s="5">
        <v>-3000</v>
      </c>
      <c r="I11" s="5">
        <v>-3000</v>
      </c>
      <c r="J11" s="5">
        <v>-3000</v>
      </c>
      <c r="K11" s="5"/>
      <c r="L11" s="5"/>
    </row>
    <row r="12" spans="1:12" x14ac:dyDescent="0.25">
      <c r="A12" s="3">
        <v>3120</v>
      </c>
      <c r="B12" s="3" t="s">
        <v>54</v>
      </c>
      <c r="C12" s="3"/>
      <c r="D12" s="3">
        <v>-3000</v>
      </c>
      <c r="E12" s="2">
        <v>-3000</v>
      </c>
      <c r="F12" s="3">
        <v>-3000</v>
      </c>
      <c r="G12" s="5">
        <v>-3000</v>
      </c>
      <c r="H12" s="5">
        <v>-3000</v>
      </c>
      <c r="I12" s="5">
        <v>-3000</v>
      </c>
      <c r="J12" s="5">
        <v>-3000</v>
      </c>
      <c r="K12" s="5"/>
      <c r="L12" s="5"/>
    </row>
    <row r="13" spans="1:12" x14ac:dyDescent="0.25">
      <c r="A13" s="18" t="s">
        <v>121</v>
      </c>
      <c r="B13" s="3" t="s">
        <v>116</v>
      </c>
      <c r="C13" s="15"/>
      <c r="D13" s="3">
        <v>-600</v>
      </c>
      <c r="E13" s="2">
        <f>-599.92-3.34-249.54</f>
        <v>-852.8</v>
      </c>
      <c r="F13" s="3">
        <v>-2000</v>
      </c>
      <c r="G13" s="5">
        <v>-600</v>
      </c>
      <c r="H13" s="5">
        <v>-2000</v>
      </c>
      <c r="I13" s="5">
        <v>-457.75</v>
      </c>
      <c r="J13" s="5">
        <v>-2000</v>
      </c>
      <c r="K13" s="5"/>
      <c r="L13" s="5"/>
    </row>
    <row r="14" spans="1:12" x14ac:dyDescent="0.25">
      <c r="A14" s="3"/>
      <c r="B14" s="3"/>
      <c r="C14" s="3"/>
      <c r="D14" s="2">
        <f t="shared" ref="D14:J14" si="0">SUM(D7:D13)</f>
        <v>-15900</v>
      </c>
      <c r="E14" s="2">
        <f t="shared" si="0"/>
        <v>-16152.8</v>
      </c>
      <c r="F14" s="2">
        <f t="shared" si="0"/>
        <v>-16100</v>
      </c>
      <c r="G14" s="2">
        <f t="shared" si="0"/>
        <v>-14700</v>
      </c>
      <c r="H14" s="2">
        <f t="shared" si="0"/>
        <v>-16100</v>
      </c>
      <c r="I14" s="2">
        <f t="shared" si="0"/>
        <v>-14557.75</v>
      </c>
      <c r="J14" s="2">
        <f t="shared" si="0"/>
        <v>-16100</v>
      </c>
      <c r="K14" s="2"/>
      <c r="L14" s="2"/>
    </row>
    <row r="15" spans="1:12" x14ac:dyDescent="0.25">
      <c r="A15" s="3"/>
      <c r="B15" s="3"/>
      <c r="C15" s="3"/>
      <c r="D15" s="3"/>
      <c r="E15" s="2"/>
      <c r="F15" s="3"/>
      <c r="G15" s="5"/>
      <c r="H15" s="5"/>
      <c r="I15" s="2"/>
      <c r="J15" s="2"/>
      <c r="K15" s="2"/>
      <c r="L15" s="2"/>
    </row>
    <row r="16" spans="1:12" x14ac:dyDescent="0.25">
      <c r="A16" s="3" t="s">
        <v>6</v>
      </c>
      <c r="B16" s="3"/>
      <c r="C16" s="3"/>
      <c r="D16" s="3"/>
      <c r="E16" s="2"/>
      <c r="F16" s="3"/>
      <c r="G16" s="5"/>
      <c r="H16" s="5"/>
      <c r="I16" s="5"/>
      <c r="J16" s="5"/>
      <c r="K16" s="5"/>
      <c r="L16" s="5"/>
    </row>
    <row r="17" spans="1:12" x14ac:dyDescent="0.25">
      <c r="A17" s="3">
        <v>4210</v>
      </c>
      <c r="B17" s="3" t="s">
        <v>7</v>
      </c>
      <c r="C17" s="3"/>
      <c r="D17" s="3">
        <v>-200</v>
      </c>
      <c r="E17" s="2">
        <v>-36.92</v>
      </c>
      <c r="F17" s="3">
        <v>-200</v>
      </c>
      <c r="G17" s="5">
        <v>-59.82</v>
      </c>
      <c r="H17" s="5">
        <v>-200</v>
      </c>
      <c r="I17" s="5"/>
      <c r="J17" s="5">
        <v>-200</v>
      </c>
      <c r="K17" s="5"/>
      <c r="L17" s="5"/>
    </row>
    <row r="18" spans="1:12" x14ac:dyDescent="0.25">
      <c r="A18" s="3">
        <v>4201</v>
      </c>
      <c r="B18" s="3" t="s">
        <v>34</v>
      </c>
      <c r="C18" s="3"/>
      <c r="D18" s="3">
        <v>-4000</v>
      </c>
      <c r="E18" s="2">
        <v>-4460</v>
      </c>
      <c r="F18" s="3">
        <v>-4000</v>
      </c>
      <c r="G18" s="5">
        <v>-3420</v>
      </c>
      <c r="H18" s="5">
        <v>-4000</v>
      </c>
      <c r="I18" s="5">
        <v>-3260</v>
      </c>
      <c r="J18" s="5">
        <v>-4200</v>
      </c>
      <c r="K18" s="5"/>
      <c r="L18" s="5"/>
    </row>
    <row r="19" spans="1:12" x14ac:dyDescent="0.25">
      <c r="A19" s="3">
        <v>4200</v>
      </c>
      <c r="B19" s="3" t="s">
        <v>28</v>
      </c>
      <c r="C19" s="3"/>
      <c r="D19" s="3">
        <v>-3500</v>
      </c>
      <c r="E19" s="2">
        <v>-2084.6999999999998</v>
      </c>
      <c r="F19" s="3">
        <v>-3500</v>
      </c>
      <c r="G19" s="5">
        <v>-3311.92</v>
      </c>
      <c r="H19" s="5">
        <v>-3500</v>
      </c>
      <c r="I19" s="5">
        <v>-3224.91</v>
      </c>
      <c r="J19" s="5">
        <v>-3800</v>
      </c>
      <c r="K19" s="5"/>
      <c r="L19" s="5"/>
    </row>
    <row r="20" spans="1:12" x14ac:dyDescent="0.25">
      <c r="A20" s="3">
        <v>4220</v>
      </c>
      <c r="B20" s="3" t="s">
        <v>36</v>
      </c>
      <c r="C20" s="3"/>
      <c r="D20" s="3">
        <v>-3000</v>
      </c>
      <c r="E20" s="2">
        <v>-2666.6</v>
      </c>
      <c r="F20" s="3">
        <v>-3000</v>
      </c>
      <c r="G20" s="5">
        <v>-1281.0899999999999</v>
      </c>
      <c r="H20" s="5">
        <v>-2000</v>
      </c>
      <c r="I20" s="5">
        <v>-1132.79</v>
      </c>
      <c r="J20" s="5">
        <v>-3000</v>
      </c>
      <c r="K20" s="5"/>
      <c r="L20" s="5"/>
    </row>
    <row r="21" spans="1:12" x14ac:dyDescent="0.25">
      <c r="A21" s="17" t="s">
        <v>106</v>
      </c>
      <c r="B21" s="3" t="s">
        <v>8</v>
      </c>
      <c r="C21" s="3"/>
      <c r="D21" s="3">
        <v>-500</v>
      </c>
      <c r="E21" s="2">
        <f>-15.35</f>
        <v>-15.35</v>
      </c>
      <c r="F21" s="3">
        <v>-500</v>
      </c>
      <c r="G21" s="5">
        <v>-215.38</v>
      </c>
      <c r="H21" s="5">
        <v>-1000</v>
      </c>
      <c r="I21" s="5">
        <f>-168.77-106.04</f>
        <v>-274.81</v>
      </c>
      <c r="J21" s="5">
        <v>-1000</v>
      </c>
      <c r="K21" s="5"/>
      <c r="L21" s="5"/>
    </row>
    <row r="22" spans="1:12" x14ac:dyDescent="0.25">
      <c r="A22" s="3">
        <v>4250</v>
      </c>
      <c r="B22" s="3" t="s">
        <v>9</v>
      </c>
      <c r="C22" s="3"/>
      <c r="D22" s="3">
        <v>-1000</v>
      </c>
      <c r="E22" s="2">
        <v>-995.75</v>
      </c>
      <c r="F22" s="3">
        <v>-1500</v>
      </c>
      <c r="G22" s="5">
        <v>-633.72</v>
      </c>
      <c r="H22" s="5">
        <v>-1000</v>
      </c>
      <c r="I22" s="5">
        <v>-1510.97</v>
      </c>
      <c r="J22" s="5">
        <v>-1500</v>
      </c>
      <c r="K22" s="5"/>
      <c r="L22" s="5"/>
    </row>
    <row r="23" spans="1:12" x14ac:dyDescent="0.25">
      <c r="A23" s="3"/>
      <c r="B23" s="3"/>
      <c r="C23" s="3"/>
      <c r="D23" s="2">
        <f t="shared" ref="D23:J23" si="1">SUM(D17:D22)</f>
        <v>-12200</v>
      </c>
      <c r="E23" s="2">
        <f t="shared" si="1"/>
        <v>-10259.32</v>
      </c>
      <c r="F23" s="2">
        <f t="shared" si="1"/>
        <v>-12700</v>
      </c>
      <c r="G23" s="2">
        <f t="shared" si="1"/>
        <v>-8921.9299999999985</v>
      </c>
      <c r="H23" s="2">
        <f t="shared" si="1"/>
        <v>-11700</v>
      </c>
      <c r="I23" s="2">
        <f t="shared" si="1"/>
        <v>-9403.48</v>
      </c>
      <c r="J23" s="2">
        <f t="shared" si="1"/>
        <v>-13700</v>
      </c>
      <c r="K23" s="2"/>
      <c r="L23" s="2"/>
    </row>
    <row r="24" spans="1:12" x14ac:dyDescent="0.25">
      <c r="A24" s="3"/>
      <c r="B24" s="3"/>
      <c r="C24" s="3"/>
      <c r="D24" s="3"/>
      <c r="E24" s="2"/>
      <c r="F24" s="3"/>
      <c r="G24" s="5"/>
      <c r="H24" s="5"/>
      <c r="I24" s="5"/>
      <c r="J24" s="5"/>
      <c r="K24" s="5"/>
      <c r="L24" s="5"/>
    </row>
    <row r="25" spans="1:12" x14ac:dyDescent="0.25">
      <c r="A25" s="3" t="s">
        <v>10</v>
      </c>
      <c r="B25" s="3"/>
      <c r="C25" s="3"/>
      <c r="D25" s="3"/>
      <c r="E25" s="2"/>
      <c r="F25" s="3"/>
      <c r="G25" s="5"/>
      <c r="H25" s="5"/>
      <c r="I25" s="5"/>
      <c r="J25" s="5"/>
      <c r="K25" s="5"/>
      <c r="L25" s="5"/>
    </row>
    <row r="26" spans="1:12" x14ac:dyDescent="0.25">
      <c r="A26" s="3">
        <v>3500</v>
      </c>
      <c r="B26" s="3" t="s">
        <v>103</v>
      </c>
      <c r="C26" s="3"/>
      <c r="D26" s="3">
        <v>0</v>
      </c>
      <c r="E26" s="2"/>
      <c r="F26" s="3">
        <v>0</v>
      </c>
      <c r="G26" s="5"/>
      <c r="H26" s="5">
        <v>0</v>
      </c>
      <c r="I26" s="5"/>
      <c r="J26" s="5">
        <v>-900</v>
      </c>
      <c r="K26" s="5"/>
      <c r="L26" s="5"/>
    </row>
    <row r="27" spans="1:12" x14ac:dyDescent="0.25">
      <c r="A27" s="3">
        <v>3700</v>
      </c>
      <c r="B27" s="3" t="s">
        <v>12</v>
      </c>
      <c r="D27" s="3">
        <v>-1200</v>
      </c>
      <c r="E27" s="2">
        <v>-1160.0899999999999</v>
      </c>
      <c r="F27" s="3">
        <v>-1200</v>
      </c>
      <c r="G27" s="5">
        <v>-1163.92</v>
      </c>
      <c r="H27" s="5">
        <v>-1200</v>
      </c>
      <c r="I27" s="5">
        <v>-1080.44</v>
      </c>
      <c r="J27" s="5">
        <v>-1200</v>
      </c>
      <c r="K27" s="5"/>
      <c r="L27" s="5"/>
    </row>
    <row r="28" spans="1:12" x14ac:dyDescent="0.25">
      <c r="A28" s="3">
        <v>4100</v>
      </c>
      <c r="B28" s="3" t="s">
        <v>13</v>
      </c>
      <c r="D28" s="3">
        <v>-3000</v>
      </c>
      <c r="E28" s="1">
        <v>-3779.08</v>
      </c>
      <c r="F28" s="3">
        <v>-3000</v>
      </c>
      <c r="G28" s="5">
        <v>-2907.68</v>
      </c>
      <c r="H28" s="5">
        <v>-2500</v>
      </c>
      <c r="I28" s="5">
        <f>-3006.33</f>
        <v>-3006.33</v>
      </c>
      <c r="J28" s="5">
        <v>-2500</v>
      </c>
      <c r="K28" s="5"/>
      <c r="L28" s="5"/>
    </row>
    <row r="29" spans="1:12" x14ac:dyDescent="0.25">
      <c r="A29" s="3">
        <v>3170</v>
      </c>
      <c r="B29" s="3" t="s">
        <v>39</v>
      </c>
      <c r="D29" s="3">
        <v>-1000</v>
      </c>
      <c r="E29" s="1">
        <v>-998.2</v>
      </c>
      <c r="F29" s="3">
        <v>-1100</v>
      </c>
      <c r="G29" s="5">
        <v>-822</v>
      </c>
      <c r="H29" s="5">
        <v>-1100</v>
      </c>
      <c r="I29" s="5">
        <v>-1070</v>
      </c>
      <c r="J29" s="5">
        <v>-900</v>
      </c>
      <c r="K29" s="5"/>
      <c r="L29" s="5"/>
    </row>
    <row r="30" spans="1:12" x14ac:dyDescent="0.25">
      <c r="A30" s="18" t="s">
        <v>107</v>
      </c>
      <c r="B30" s="3" t="s">
        <v>38</v>
      </c>
      <c r="D30" s="3">
        <v>-1000</v>
      </c>
      <c r="E30" s="1">
        <f>-309.77-1792.08</f>
        <v>-2101.85</v>
      </c>
      <c r="F30" s="3">
        <v>-1000</v>
      </c>
      <c r="G30" s="5">
        <v>-254.5</v>
      </c>
      <c r="H30" s="5">
        <v>-1000</v>
      </c>
      <c r="I30" s="5">
        <f>-39-940</f>
        <v>-979</v>
      </c>
      <c r="J30" s="5">
        <v>-2500</v>
      </c>
      <c r="K30" s="5"/>
      <c r="L30" s="5"/>
    </row>
    <row r="31" spans="1:12" x14ac:dyDescent="0.25">
      <c r="A31" s="18" t="s">
        <v>93</v>
      </c>
      <c r="B31" s="3" t="s">
        <v>14</v>
      </c>
      <c r="C31" s="3" t="s">
        <v>123</v>
      </c>
      <c r="D31" s="3">
        <v>-500</v>
      </c>
      <c r="E31" s="1">
        <v>-10649.58</v>
      </c>
      <c r="F31" s="3">
        <v>-500</v>
      </c>
      <c r="G31" s="5">
        <v>-853.43</v>
      </c>
      <c r="H31" s="5">
        <v>-500</v>
      </c>
      <c r="I31" s="5">
        <f>-509.06+-1573.7</f>
        <v>-2082.7600000000002</v>
      </c>
      <c r="J31" s="5">
        <v>-300</v>
      </c>
      <c r="K31" s="5"/>
      <c r="L31" s="5"/>
    </row>
    <row r="32" spans="1:12" x14ac:dyDescent="0.25">
      <c r="A32" s="18">
        <v>3930</v>
      </c>
      <c r="B32" s="3" t="s">
        <v>43</v>
      </c>
      <c r="D32" s="3">
        <v>-1200</v>
      </c>
      <c r="F32" s="3">
        <v>-500</v>
      </c>
      <c r="G32" s="5"/>
      <c r="H32" s="5">
        <v>-1000</v>
      </c>
      <c r="I32" s="5">
        <f>-4.62</f>
        <v>-4.62</v>
      </c>
      <c r="J32" s="5">
        <v>-1000</v>
      </c>
      <c r="K32" s="5"/>
      <c r="L32" s="5"/>
    </row>
    <row r="33" spans="1:12" x14ac:dyDescent="0.25">
      <c r="A33" s="3"/>
      <c r="B33" s="3"/>
      <c r="D33" s="2">
        <f>SUM(D26:D32)</f>
        <v>-7900</v>
      </c>
      <c r="E33" s="2">
        <f t="shared" ref="E33:J33" si="2">SUM(E26:E32)</f>
        <v>-18688.8</v>
      </c>
      <c r="F33" s="2">
        <f t="shared" si="2"/>
        <v>-7300</v>
      </c>
      <c r="G33" s="2">
        <f t="shared" si="2"/>
        <v>-6001.5300000000007</v>
      </c>
      <c r="H33" s="2">
        <f t="shared" si="2"/>
        <v>-7300</v>
      </c>
      <c r="I33" s="2">
        <f t="shared" si="2"/>
        <v>-8223.1500000000015</v>
      </c>
      <c r="J33" s="2">
        <f t="shared" si="2"/>
        <v>-9300</v>
      </c>
      <c r="K33" s="2"/>
      <c r="L33" s="2"/>
    </row>
    <row r="34" spans="1:12" x14ac:dyDescent="0.25">
      <c r="A34" s="3"/>
      <c r="B34" s="3"/>
      <c r="C34" s="3"/>
      <c r="D34" s="3"/>
      <c r="F34" s="3"/>
      <c r="G34" s="5"/>
      <c r="H34" s="5"/>
      <c r="I34" s="5"/>
      <c r="J34" s="5"/>
      <c r="K34" s="5"/>
      <c r="L34" s="5"/>
    </row>
    <row r="35" spans="1:12" x14ac:dyDescent="0.25">
      <c r="A35" s="3" t="s">
        <v>31</v>
      </c>
      <c r="B35" s="3"/>
      <c r="C35" s="3" t="s">
        <v>108</v>
      </c>
      <c r="D35" s="3">
        <v>-2000</v>
      </c>
      <c r="E35" s="1">
        <f>-1234.29-791.26</f>
        <v>-2025.55</v>
      </c>
      <c r="F35" s="3">
        <v>-2000</v>
      </c>
      <c r="G35" s="5">
        <v>-1269.82</v>
      </c>
      <c r="H35" s="2">
        <v>-4000</v>
      </c>
      <c r="I35" s="2">
        <v>-8167.47</v>
      </c>
      <c r="J35" s="2">
        <v>-5000</v>
      </c>
      <c r="K35" s="2"/>
      <c r="L35" s="2"/>
    </row>
    <row r="36" spans="1:12" x14ac:dyDescent="0.25">
      <c r="A36" s="3"/>
      <c r="B36" s="3"/>
      <c r="C36" s="3"/>
      <c r="D36" s="3"/>
      <c r="F36" s="3"/>
      <c r="G36" s="5"/>
      <c r="H36" s="5"/>
      <c r="I36" s="5"/>
      <c r="J36" s="5"/>
      <c r="K36" s="5"/>
      <c r="L36" s="5"/>
    </row>
    <row r="37" spans="1:12" x14ac:dyDescent="0.25">
      <c r="A37" s="1" t="s">
        <v>16</v>
      </c>
      <c r="B37" s="3"/>
      <c r="C37" s="21">
        <v>5500</v>
      </c>
      <c r="D37" s="18">
        <v>-2000</v>
      </c>
      <c r="E37" s="24">
        <v>0</v>
      </c>
      <c r="F37" s="21">
        <v>-2000</v>
      </c>
      <c r="G37" s="22"/>
      <c r="H37" s="2">
        <v>-2000</v>
      </c>
      <c r="I37" s="2"/>
      <c r="J37" s="2">
        <v>-2000</v>
      </c>
      <c r="K37" s="2"/>
      <c r="L37" s="2"/>
    </row>
    <row r="38" spans="1:12" x14ac:dyDescent="0.25">
      <c r="A38" s="3"/>
      <c r="B38" s="3"/>
      <c r="C38" s="3"/>
      <c r="D38" s="3"/>
      <c r="F38" s="3"/>
      <c r="G38" s="5"/>
      <c r="H38" s="5"/>
      <c r="I38" s="5"/>
      <c r="J38" s="5"/>
      <c r="K38" s="5"/>
      <c r="L38" s="5"/>
    </row>
    <row r="39" spans="1:12" x14ac:dyDescent="0.25">
      <c r="A39" s="1" t="s">
        <v>15</v>
      </c>
      <c r="B39" s="3"/>
      <c r="C39" s="3" t="s">
        <v>120</v>
      </c>
      <c r="D39" s="3">
        <v>-4000</v>
      </c>
      <c r="E39" s="1">
        <f>-1005-811.34-400</f>
        <v>-2216.34</v>
      </c>
      <c r="F39" s="3">
        <v>-4000</v>
      </c>
      <c r="G39" s="5"/>
      <c r="H39" s="2">
        <v>-5000</v>
      </c>
      <c r="I39" s="2">
        <v>0</v>
      </c>
      <c r="J39" s="2">
        <v>-4000</v>
      </c>
      <c r="K39" s="2"/>
      <c r="L39" s="2"/>
    </row>
    <row r="40" spans="1:12" x14ac:dyDescent="0.25">
      <c r="A40" s="3"/>
      <c r="B40" s="3"/>
      <c r="C40" s="3"/>
      <c r="D40" s="3"/>
      <c r="F40" s="3"/>
      <c r="G40" s="5"/>
      <c r="H40" s="5"/>
      <c r="I40" s="5"/>
      <c r="J40" s="5"/>
      <c r="K40" s="5"/>
      <c r="L40" s="5"/>
    </row>
    <row r="41" spans="1:12" x14ac:dyDescent="0.25">
      <c r="A41" s="1" t="s">
        <v>110</v>
      </c>
      <c r="B41" s="3"/>
      <c r="C41" s="3"/>
      <c r="D41" s="3"/>
      <c r="F41" s="3"/>
      <c r="G41" s="5"/>
      <c r="H41" s="5"/>
      <c r="I41" s="5"/>
      <c r="J41" s="5"/>
      <c r="K41" s="5"/>
      <c r="L41" s="5"/>
    </row>
    <row r="42" spans="1:12" x14ac:dyDescent="0.25">
      <c r="A42" s="3">
        <v>6097</v>
      </c>
      <c r="B42" s="3" t="s">
        <v>29</v>
      </c>
      <c r="C42" s="3"/>
      <c r="D42" s="3">
        <v>-4500</v>
      </c>
      <c r="E42" s="2">
        <v>-5285.03</v>
      </c>
      <c r="F42" s="3">
        <v>-4500</v>
      </c>
      <c r="G42" s="5">
        <v>-3572.88</v>
      </c>
      <c r="H42" s="5">
        <v>-4500</v>
      </c>
      <c r="I42" s="5">
        <v>-3464.2</v>
      </c>
      <c r="J42" s="5">
        <v>-5000</v>
      </c>
      <c r="K42" s="5"/>
      <c r="L42" s="5"/>
    </row>
    <row r="43" spans="1:12" x14ac:dyDescent="0.25">
      <c r="A43" s="3">
        <v>6098</v>
      </c>
      <c r="B43" s="3" t="s">
        <v>111</v>
      </c>
      <c r="C43" s="3"/>
      <c r="D43" s="3">
        <v>-6000</v>
      </c>
      <c r="E43" s="2">
        <v>-6079.44</v>
      </c>
      <c r="F43" s="3">
        <v>-6000</v>
      </c>
      <c r="G43" s="5">
        <v>-2525.9699999999998</v>
      </c>
      <c r="H43" s="5">
        <v>-4500</v>
      </c>
      <c r="I43" s="5">
        <v>-1862.08</v>
      </c>
      <c r="J43" s="5">
        <v>-5000</v>
      </c>
      <c r="K43" s="5"/>
      <c r="L43" s="5"/>
    </row>
    <row r="44" spans="1:12" x14ac:dyDescent="0.25">
      <c r="A44" s="3">
        <v>6200</v>
      </c>
      <c r="B44" s="3" t="s">
        <v>90</v>
      </c>
      <c r="C44" s="3"/>
      <c r="D44" s="3">
        <v>-2000</v>
      </c>
      <c r="E44" s="2">
        <v>-2235.7199999999998</v>
      </c>
      <c r="F44" s="3">
        <v>-2000</v>
      </c>
      <c r="G44" s="5">
        <v>-1456.54</v>
      </c>
      <c r="H44" s="5">
        <v>-500</v>
      </c>
      <c r="I44" s="5">
        <v>-1666.06</v>
      </c>
      <c r="J44" s="5">
        <v>-500</v>
      </c>
      <c r="K44" s="5"/>
      <c r="L44" s="5"/>
    </row>
    <row r="45" spans="1:12" x14ac:dyDescent="0.25">
      <c r="A45" s="18" t="s">
        <v>101</v>
      </c>
      <c r="B45" s="3" t="s">
        <v>117</v>
      </c>
      <c r="C45" s="3"/>
      <c r="D45" s="3">
        <v>-600</v>
      </c>
      <c r="E45" s="2">
        <v>-546</v>
      </c>
      <c r="F45" s="3">
        <v>-800</v>
      </c>
      <c r="G45" s="5">
        <f>-601.2</f>
        <v>-601.20000000000005</v>
      </c>
      <c r="H45" s="5">
        <v>-800</v>
      </c>
      <c r="I45" s="5">
        <v>-739.3</v>
      </c>
      <c r="J45" s="5">
        <v>-1000</v>
      </c>
      <c r="K45" s="5"/>
      <c r="L45" s="5"/>
    </row>
    <row r="46" spans="1:12" x14ac:dyDescent="0.25">
      <c r="A46" s="3">
        <v>4300</v>
      </c>
      <c r="B46" s="3" t="s">
        <v>35</v>
      </c>
      <c r="C46" s="3"/>
      <c r="D46" s="3">
        <v>-8000</v>
      </c>
      <c r="E46" s="2">
        <f>-10020.85</f>
        <v>-10020.85</v>
      </c>
      <c r="F46" s="3">
        <v>-7000</v>
      </c>
      <c r="G46" s="5">
        <v>-6715.33</v>
      </c>
      <c r="H46" s="5">
        <v>-7000</v>
      </c>
      <c r="I46" s="5">
        <v>-6747.15</v>
      </c>
      <c r="J46" s="5">
        <v>-8000</v>
      </c>
      <c r="K46" s="5"/>
      <c r="L46" s="5"/>
    </row>
    <row r="47" spans="1:12" x14ac:dyDescent="0.25">
      <c r="A47" s="3">
        <v>6099</v>
      </c>
      <c r="B47" s="3" t="s">
        <v>75</v>
      </c>
      <c r="C47" s="3"/>
      <c r="D47" s="3">
        <v>-3000</v>
      </c>
      <c r="E47" s="2">
        <v>-2355.88</v>
      </c>
      <c r="F47" s="3">
        <v>-3000</v>
      </c>
      <c r="G47" s="5">
        <v>-1893</v>
      </c>
      <c r="H47" s="5">
        <v>-3000</v>
      </c>
      <c r="I47" s="5">
        <v>-2597.5</v>
      </c>
      <c r="J47" s="5">
        <v>-3000</v>
      </c>
      <c r="K47" s="5"/>
      <c r="L47" s="5"/>
    </row>
    <row r="48" spans="1:12" x14ac:dyDescent="0.25">
      <c r="A48" s="1"/>
      <c r="B48" s="3"/>
      <c r="C48" s="3"/>
      <c r="D48" s="2">
        <f t="shared" ref="D48:J48" si="3">SUM(D42:D47)</f>
        <v>-24100</v>
      </c>
      <c r="E48" s="2">
        <f t="shared" si="3"/>
        <v>-26522.920000000002</v>
      </c>
      <c r="F48" s="2">
        <f t="shared" si="3"/>
        <v>-23300</v>
      </c>
      <c r="G48" s="2">
        <f t="shared" si="3"/>
        <v>-16764.919999999998</v>
      </c>
      <c r="H48" s="2">
        <f t="shared" si="3"/>
        <v>-20300</v>
      </c>
      <c r="I48" s="2">
        <f t="shared" si="3"/>
        <v>-17076.29</v>
      </c>
      <c r="J48" s="2">
        <f t="shared" si="3"/>
        <v>-22500</v>
      </c>
      <c r="K48" s="2"/>
      <c r="L48" s="2"/>
    </row>
    <row r="49" spans="1:12" x14ac:dyDescent="0.25">
      <c r="A49" s="1"/>
      <c r="B49" s="3"/>
      <c r="C49" s="3"/>
      <c r="D49" s="3"/>
      <c r="E49" s="2"/>
      <c r="F49" s="3"/>
      <c r="G49" s="5"/>
      <c r="H49" s="5"/>
      <c r="I49" s="5"/>
      <c r="J49" s="5"/>
      <c r="K49" s="5"/>
      <c r="L49" s="5"/>
    </row>
    <row r="50" spans="1:12" x14ac:dyDescent="0.25">
      <c r="A50" s="6" t="s">
        <v>17</v>
      </c>
      <c r="B50" s="3"/>
      <c r="C50" s="3"/>
      <c r="D50" s="2">
        <f t="shared" ref="D50:I50" si="4">D14+D23+D33+D35+D37+D39+D48</f>
        <v>-68100</v>
      </c>
      <c r="E50" s="2">
        <f t="shared" si="4"/>
        <v>-75865.73</v>
      </c>
      <c r="F50" s="2">
        <f t="shared" si="4"/>
        <v>-67400</v>
      </c>
      <c r="G50" s="2">
        <f t="shared" si="4"/>
        <v>-47658.2</v>
      </c>
      <c r="H50" s="2">
        <f t="shared" si="4"/>
        <v>-66400</v>
      </c>
      <c r="I50" s="7">
        <f t="shared" si="4"/>
        <v>-57428.14</v>
      </c>
      <c r="J50" s="7">
        <f>SUM(J14+J23+J33+J35+J37+J39+J48)</f>
        <v>-72600</v>
      </c>
      <c r="K50" s="7"/>
      <c r="L50" s="7"/>
    </row>
    <row r="51" spans="1:12" x14ac:dyDescent="0.25">
      <c r="A51" s="1"/>
      <c r="B51" s="3"/>
      <c r="C51" s="3"/>
      <c r="D51" s="3"/>
      <c r="E51" s="2"/>
      <c r="F51" s="3"/>
      <c r="G51" s="5"/>
      <c r="H51" s="5"/>
      <c r="I51" s="5"/>
      <c r="J51" s="5"/>
      <c r="K51" s="5"/>
      <c r="L51" s="5"/>
    </row>
    <row r="52" spans="1:12" x14ac:dyDescent="0.25">
      <c r="A52" s="1" t="s">
        <v>18</v>
      </c>
      <c r="B52" s="3"/>
      <c r="C52" s="3"/>
      <c r="D52" s="3"/>
      <c r="E52" s="2"/>
      <c r="F52" s="3"/>
      <c r="G52" s="5"/>
      <c r="H52" s="5"/>
      <c r="I52" s="5"/>
      <c r="J52" s="5"/>
      <c r="K52" s="5"/>
      <c r="L52" s="5"/>
    </row>
    <row r="53" spans="1:12" x14ac:dyDescent="0.25">
      <c r="A53" s="3"/>
      <c r="B53" s="3"/>
      <c r="C53" s="3"/>
      <c r="D53" s="3"/>
      <c r="F53" s="3"/>
      <c r="G53" s="5"/>
      <c r="H53" s="5"/>
      <c r="I53" s="5"/>
      <c r="J53" s="5"/>
      <c r="K53" s="5"/>
      <c r="L53" s="5"/>
    </row>
    <row r="54" spans="1:12" x14ac:dyDescent="0.25">
      <c r="A54" s="3">
        <v>6600</v>
      </c>
      <c r="B54" s="3" t="s">
        <v>19</v>
      </c>
      <c r="C54" s="3"/>
      <c r="D54" s="3">
        <v>58000</v>
      </c>
      <c r="E54" s="2">
        <v>63041.36</v>
      </c>
      <c r="F54" s="3">
        <v>56000</v>
      </c>
      <c r="G54" s="5">
        <v>58971.59</v>
      </c>
      <c r="H54" s="5">
        <v>58000</v>
      </c>
      <c r="I54" s="5">
        <v>55958.7</v>
      </c>
      <c r="J54" s="5">
        <v>58000</v>
      </c>
      <c r="K54" s="5"/>
      <c r="L54" s="5"/>
    </row>
    <row r="55" spans="1:12" x14ac:dyDescent="0.25">
      <c r="A55" s="3">
        <v>6610</v>
      </c>
      <c r="B55" s="3" t="s">
        <v>20</v>
      </c>
      <c r="C55" s="3"/>
      <c r="D55" s="3">
        <v>1500</v>
      </c>
      <c r="E55" s="2">
        <v>643.88</v>
      </c>
      <c r="F55" s="3">
        <v>1500</v>
      </c>
      <c r="G55" s="5">
        <v>779.32</v>
      </c>
      <c r="H55" s="5">
        <v>2000</v>
      </c>
      <c r="I55" s="5">
        <v>1699.91</v>
      </c>
      <c r="J55" s="5">
        <v>2000</v>
      </c>
      <c r="K55" s="5"/>
      <c r="L55" s="5"/>
    </row>
    <row r="56" spans="1:12" x14ac:dyDescent="0.25">
      <c r="A56" s="18" t="s">
        <v>94</v>
      </c>
      <c r="B56" s="3" t="s">
        <v>42</v>
      </c>
      <c r="C56" s="3"/>
      <c r="D56" s="3">
        <v>300</v>
      </c>
      <c r="E56" s="2">
        <f>76.26+266.76</f>
        <v>343.02</v>
      </c>
      <c r="F56" s="3">
        <v>200</v>
      </c>
      <c r="G56" s="5">
        <v>305.02999999999997</v>
      </c>
      <c r="H56" s="5">
        <v>200</v>
      </c>
      <c r="I56" s="5">
        <f>5628.62+59.44</f>
        <v>5688.0599999999995</v>
      </c>
      <c r="J56" s="5">
        <v>200</v>
      </c>
      <c r="K56" s="5"/>
      <c r="L56" s="5"/>
    </row>
    <row r="57" spans="1:12" x14ac:dyDescent="0.25">
      <c r="A57" s="3">
        <v>3000</v>
      </c>
      <c r="B57" s="3" t="s">
        <v>60</v>
      </c>
      <c r="C57" s="3"/>
      <c r="D57" s="3">
        <v>7500</v>
      </c>
      <c r="E57" s="2">
        <v>7670</v>
      </c>
      <c r="F57" s="3">
        <v>7500</v>
      </c>
      <c r="G57" s="5">
        <v>7480</v>
      </c>
      <c r="H57" s="5">
        <v>7500</v>
      </c>
      <c r="I57" s="5">
        <v>7405</v>
      </c>
      <c r="J57" s="5">
        <v>7500</v>
      </c>
      <c r="K57" s="5"/>
      <c r="L57" s="5"/>
    </row>
    <row r="58" spans="1:12" x14ac:dyDescent="0.25">
      <c r="A58" s="1"/>
      <c r="B58" s="3"/>
      <c r="C58" s="3"/>
      <c r="D58" s="3"/>
      <c r="E58" s="2"/>
      <c r="F58" s="3"/>
      <c r="G58" s="5"/>
      <c r="H58" s="5"/>
      <c r="I58" s="5"/>
      <c r="J58" s="5"/>
      <c r="K58" s="5"/>
      <c r="L58" s="5"/>
    </row>
    <row r="59" spans="1:12" x14ac:dyDescent="0.25">
      <c r="A59" s="6" t="s">
        <v>58</v>
      </c>
      <c r="B59" s="8"/>
      <c r="C59" s="8"/>
      <c r="D59" s="7">
        <f t="shared" ref="D59:I59" si="5">SUM(D54:D57)</f>
        <v>67300</v>
      </c>
      <c r="E59" s="2">
        <f t="shared" si="5"/>
        <v>71698.259999999995</v>
      </c>
      <c r="F59" s="7">
        <f t="shared" si="5"/>
        <v>65200</v>
      </c>
      <c r="G59" s="7">
        <f t="shared" si="5"/>
        <v>67535.94</v>
      </c>
      <c r="H59" s="7">
        <f t="shared" si="5"/>
        <v>67700</v>
      </c>
      <c r="I59" s="7">
        <f t="shared" si="5"/>
        <v>70751.67</v>
      </c>
      <c r="J59" s="7">
        <f>SUM(J54:J58)</f>
        <v>67700</v>
      </c>
      <c r="K59" s="7"/>
      <c r="L59" s="7"/>
    </row>
    <row r="60" spans="1:12" x14ac:dyDescent="0.25">
      <c r="A60" s="6" t="s">
        <v>21</v>
      </c>
      <c r="B60" s="8"/>
      <c r="C60" s="8"/>
      <c r="D60" s="7">
        <f t="shared" ref="D60:I60" si="6">D50+D59</f>
        <v>-800</v>
      </c>
      <c r="E60" s="2">
        <f t="shared" si="6"/>
        <v>-4167.4700000000012</v>
      </c>
      <c r="F60" s="7">
        <f t="shared" si="6"/>
        <v>-2200</v>
      </c>
      <c r="G60" s="7">
        <f t="shared" si="6"/>
        <v>19877.740000000005</v>
      </c>
      <c r="H60" s="7">
        <f t="shared" si="6"/>
        <v>1300</v>
      </c>
      <c r="I60" s="7">
        <f t="shared" si="6"/>
        <v>13323.529999999999</v>
      </c>
      <c r="J60" s="7">
        <f>SUM(J50+J59)</f>
        <v>-4900</v>
      </c>
      <c r="K60" s="7"/>
      <c r="L60" s="7"/>
    </row>
    <row r="61" spans="1:12" x14ac:dyDescent="0.25">
      <c r="A61" s="6"/>
      <c r="B61" s="8"/>
      <c r="C61" s="8"/>
      <c r="D61" s="8"/>
      <c r="E61" s="2"/>
      <c r="F61" s="8"/>
      <c r="G61" s="9"/>
      <c r="H61" s="9"/>
      <c r="I61" s="7"/>
      <c r="J61" s="7"/>
      <c r="K61" s="7"/>
      <c r="L61" s="7"/>
    </row>
    <row r="62" spans="1:12" x14ac:dyDescent="0.25">
      <c r="A62" s="1" t="s">
        <v>22</v>
      </c>
      <c r="B62" s="3"/>
      <c r="C62" s="3"/>
      <c r="D62" s="3"/>
      <c r="E62" s="2"/>
      <c r="F62" s="3"/>
      <c r="G62" s="5"/>
      <c r="H62" s="5"/>
      <c r="I62" s="5"/>
      <c r="J62" s="5"/>
      <c r="K62" s="5"/>
      <c r="L62" s="5"/>
    </row>
    <row r="63" spans="1:12" x14ac:dyDescent="0.25">
      <c r="A63" s="3"/>
      <c r="B63" s="3"/>
      <c r="C63" s="3"/>
      <c r="D63" s="3"/>
      <c r="E63" s="2"/>
      <c r="F63" s="3"/>
      <c r="G63" s="5"/>
      <c r="H63" s="5"/>
      <c r="I63" s="5"/>
      <c r="J63" s="5"/>
      <c r="K63" s="5"/>
      <c r="L63" s="5"/>
    </row>
    <row r="64" spans="1:12" x14ac:dyDescent="0.25">
      <c r="A64" s="3">
        <v>6720</v>
      </c>
      <c r="B64" s="3" t="s">
        <v>23</v>
      </c>
      <c r="C64" s="3"/>
      <c r="D64" s="3">
        <v>1600</v>
      </c>
      <c r="E64" s="2">
        <v>1575</v>
      </c>
      <c r="F64" s="3">
        <v>1600</v>
      </c>
      <c r="G64" s="5">
        <v>1600</v>
      </c>
      <c r="H64" s="5">
        <v>1600</v>
      </c>
      <c r="I64" s="5">
        <v>1650</v>
      </c>
      <c r="J64" s="5">
        <v>1675</v>
      </c>
      <c r="K64" s="5"/>
      <c r="L64" s="5"/>
    </row>
    <row r="65" spans="1:12" x14ac:dyDescent="0.25">
      <c r="A65" s="3">
        <v>6710</v>
      </c>
      <c r="B65" s="3" t="s">
        <v>24</v>
      </c>
      <c r="C65" s="3"/>
      <c r="D65" s="3">
        <v>-4300</v>
      </c>
      <c r="E65" s="2">
        <v>-4164.42</v>
      </c>
      <c r="F65" s="3">
        <v>-4300</v>
      </c>
      <c r="G65" s="5">
        <v>-4158.3599999999997</v>
      </c>
      <c r="H65" s="5">
        <v>-4200</v>
      </c>
      <c r="I65" s="5">
        <v>-4158.3599999999997</v>
      </c>
      <c r="J65" s="5">
        <v>-4200</v>
      </c>
      <c r="K65" s="5"/>
      <c r="L65" s="5"/>
    </row>
    <row r="66" spans="1:12" x14ac:dyDescent="0.25">
      <c r="A66" s="3">
        <v>6750</v>
      </c>
      <c r="B66" s="3" t="s">
        <v>112</v>
      </c>
      <c r="C66" s="3" t="s">
        <v>124</v>
      </c>
      <c r="D66" s="3">
        <v>-200</v>
      </c>
      <c r="E66" s="2">
        <v>-10716.16</v>
      </c>
      <c r="F66" s="3">
        <v>-500</v>
      </c>
      <c r="G66" s="5">
        <v>-117</v>
      </c>
      <c r="H66" s="5">
        <v>-500</v>
      </c>
      <c r="I66" s="5">
        <v>-250.85</v>
      </c>
      <c r="J66" s="5">
        <v>-500</v>
      </c>
      <c r="K66" s="5"/>
      <c r="L66" s="5"/>
    </row>
    <row r="67" spans="1:12" x14ac:dyDescent="0.25">
      <c r="A67" s="3"/>
      <c r="B67" s="3"/>
      <c r="C67" s="3"/>
      <c r="D67" s="2">
        <f>SUM(D64:D66)</f>
        <v>-2900</v>
      </c>
      <c r="E67" s="2">
        <f>SUM(E64:E66)</f>
        <v>-13305.58</v>
      </c>
      <c r="F67" s="2">
        <f t="shared" ref="F67:J67" si="7">SUM(F64:F66)</f>
        <v>-3200</v>
      </c>
      <c r="G67" s="2">
        <f t="shared" si="7"/>
        <v>-2675.3599999999997</v>
      </c>
      <c r="H67" s="2">
        <f t="shared" si="7"/>
        <v>-3100</v>
      </c>
      <c r="I67" s="2">
        <f t="shared" si="7"/>
        <v>-2759.2099999999996</v>
      </c>
      <c r="J67" s="2">
        <f t="shared" si="7"/>
        <v>-3025</v>
      </c>
      <c r="K67" s="2"/>
      <c r="L67" s="2"/>
    </row>
    <row r="68" spans="1:12" x14ac:dyDescent="0.25">
      <c r="A68" s="3"/>
      <c r="B68" s="3"/>
      <c r="C68" s="3"/>
      <c r="D68" s="3"/>
      <c r="F68" s="3"/>
      <c r="G68" s="5"/>
      <c r="H68" s="5"/>
      <c r="I68" s="2"/>
      <c r="J68" s="2"/>
      <c r="K68" s="2"/>
      <c r="L68" s="2"/>
    </row>
    <row r="69" spans="1:12" x14ac:dyDescent="0.25">
      <c r="A69" s="3"/>
      <c r="B69" s="3"/>
      <c r="C69" s="3"/>
      <c r="D69" s="3"/>
      <c r="F69" s="3"/>
      <c r="G69" s="5"/>
      <c r="H69" s="5"/>
      <c r="I69" s="2"/>
      <c r="J69" s="2"/>
      <c r="K69" s="2"/>
      <c r="L69" s="2"/>
    </row>
    <row r="70" spans="1:12" x14ac:dyDescent="0.25">
      <c r="A70" s="3"/>
      <c r="B70" s="3"/>
      <c r="C70" s="3"/>
      <c r="D70" s="3"/>
      <c r="F70" s="3"/>
      <c r="G70" s="5"/>
      <c r="H70" s="5"/>
      <c r="I70" s="5"/>
      <c r="J70" s="5"/>
      <c r="K70" s="5"/>
      <c r="L70" s="5"/>
    </row>
    <row r="71" spans="1:12" x14ac:dyDescent="0.25">
      <c r="A71" s="3" t="s">
        <v>27</v>
      </c>
      <c r="B71" s="3">
        <v>7000</v>
      </c>
      <c r="C71" s="3"/>
      <c r="D71" s="3"/>
      <c r="F71" s="3">
        <v>0</v>
      </c>
      <c r="G71" s="5"/>
      <c r="H71" s="2"/>
      <c r="I71" s="5"/>
      <c r="J71" s="5">
        <v>0</v>
      </c>
      <c r="K71" s="5"/>
      <c r="L71" s="5"/>
    </row>
    <row r="72" spans="1:12" x14ac:dyDescent="0.25">
      <c r="A72" s="3"/>
      <c r="B72" s="3"/>
      <c r="C72" s="3"/>
      <c r="D72" s="3"/>
      <c r="F72" s="3"/>
      <c r="G72" s="5"/>
      <c r="H72" s="5"/>
      <c r="I72" s="5"/>
      <c r="J72" s="5"/>
      <c r="K72" s="5"/>
      <c r="L72" s="5"/>
    </row>
    <row r="73" spans="1:12" x14ac:dyDescent="0.25">
      <c r="A73" s="12" t="s">
        <v>26</v>
      </c>
      <c r="B73" s="10"/>
      <c r="C73" s="10"/>
      <c r="D73" s="11">
        <f t="shared" ref="D73:I73" si="8">D60+D67+D71</f>
        <v>-3700</v>
      </c>
      <c r="E73" s="2">
        <f>E60+E67+E71</f>
        <v>-17473.050000000003</v>
      </c>
      <c r="F73" s="11">
        <f t="shared" si="8"/>
        <v>-5400</v>
      </c>
      <c r="G73" s="11">
        <f t="shared" si="8"/>
        <v>17202.380000000005</v>
      </c>
      <c r="H73" s="11">
        <f t="shared" si="8"/>
        <v>-1800</v>
      </c>
      <c r="I73" s="11">
        <f t="shared" si="8"/>
        <v>10564.32</v>
      </c>
      <c r="J73" s="11">
        <f>SUM(J60+J67+J71)</f>
        <v>-7925</v>
      </c>
      <c r="K73" s="11"/>
      <c r="L73" s="11"/>
    </row>
    <row r="74" spans="1:12" x14ac:dyDescent="0.25">
      <c r="A74" s="3"/>
      <c r="B74" s="3"/>
      <c r="C74" s="3"/>
      <c r="D74" s="3"/>
      <c r="F74" s="3"/>
      <c r="G74" s="3"/>
      <c r="H74" s="5"/>
      <c r="I74" s="5"/>
      <c r="J74" s="5"/>
      <c r="K74" s="5"/>
      <c r="L74" s="5"/>
    </row>
    <row r="75" spans="1:12" x14ac:dyDescent="0.25">
      <c r="A75" s="3" t="s">
        <v>81</v>
      </c>
      <c r="B75" s="3"/>
      <c r="C75" s="3"/>
      <c r="D75" s="3"/>
      <c r="F75" s="3"/>
      <c r="G75" s="3"/>
      <c r="H75" s="5"/>
      <c r="I75" s="3"/>
      <c r="J75" s="3"/>
      <c r="K75" s="3"/>
      <c r="L75" s="3"/>
    </row>
    <row r="76" spans="1:12" x14ac:dyDescent="0.25">
      <c r="A76" s="3" t="s">
        <v>67</v>
      </c>
      <c r="B76" s="3"/>
      <c r="C76" s="3"/>
      <c r="D76" s="3"/>
      <c r="F76" s="3"/>
      <c r="G76" s="3"/>
      <c r="H76" s="5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F77" s="3"/>
      <c r="G77" s="3"/>
      <c r="H77" s="3"/>
      <c r="I77" s="3"/>
      <c r="J77" s="3"/>
      <c r="K77" s="3"/>
      <c r="L77" s="3"/>
    </row>
    <row r="78" spans="1:12" x14ac:dyDescent="0.25">
      <c r="L78" s="4"/>
    </row>
  </sheetData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Talousarvio 2013</vt:lpstr>
      <vt:lpstr>Talousarvio 2014</vt:lpstr>
      <vt:lpstr>Talousarvio 2016</vt:lpstr>
      <vt:lpstr>Talousarvio 2017</vt:lpstr>
      <vt:lpstr>Talousarvio 2018</vt:lpstr>
      <vt:lpstr>Talousarvio 2019</vt:lpstr>
      <vt:lpstr>talousarvio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Minna Parviainen</cp:lastModifiedBy>
  <cp:lastPrinted>2023-02-14T09:45:32Z</cp:lastPrinted>
  <dcterms:created xsi:type="dcterms:W3CDTF">2008-10-06T09:56:40Z</dcterms:created>
  <dcterms:modified xsi:type="dcterms:W3CDTF">2023-02-23T16:59:27Z</dcterms:modified>
</cp:coreProperties>
</file>